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Daily Log" sheetId="2" state="visible" r:id="rId4"/>
    <sheet name="Habit Summary" sheetId="3" state="visible" r:id="rId5"/>
    <sheet name="Weekly Summary" sheetId="4" state="visible" r:id="rId6"/>
    <sheet name="Ask AI"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<sst xmlns="http://schemas.openxmlformats.org/spreadsheetml/2006/main" count="169" uniqueCount="98">
  <si>
    <t xml:space="preserve">Habit and Energy Tracker</t>
  </si>
  <si>
    <t xml:space="preserve">From Scripting Horizons. Free to use. Works in Excel and Google Sheets.</t>
  </si>
  <si>
    <t xml:space="preserve">How to use this workbook</t>
  </si>
  <si>
    <t xml:space="preserve">1. Enter the month you want to track below. Any date in the month works.</t>
  </si>
  <si>
    <t xml:space="preserve">2. Open the Daily Log. Type up to eight habit names into the cream cells in row 6. Keep them small and specific, such as "10-minute walk".</t>
  </si>
  <si>
    <t xml:space="preserve">3. Each evening, pick a tick for each habit you did, rate your energy for the morning, afternoon and evening from 1 (very low) to 5 (great), and add your sleep and movement if you like.</t>
  </si>
  <si>
    <t xml:space="preserve">4. Habit Summary shows how often you did each habit, your best streak, and your average energy on days you did it and days you did not.</t>
  </si>
  <si>
    <t xml:space="preserve">5. Weekly Summary shows each week's energy, sleep, movement and habit completion, with a chart.</t>
  </si>
  <si>
    <t xml:space="preserve">6. At the end of the month, save a copy of the file and clear the cream cells to start the next one.</t>
  </si>
  <si>
    <t xml:space="preserve">Your month</t>
  </si>
  <si>
    <t xml:space="preserve">Any date in your month</t>
  </si>
  <si>
    <t xml:space="preserve">For example 1 March 2027.</t>
  </si>
  <si>
    <t xml:space="preserve">First day of the month (calculated)</t>
  </si>
  <si>
    <t xml:space="preserve">Days in this month (calculated)</t>
  </si>
  <si>
    <t xml:space="preserve">The energy scale</t>
  </si>
  <si>
    <t xml:space="preserve">1 = very low, running on empty</t>
  </si>
  <si>
    <t xml:space="preserve">2 = low</t>
  </si>
  <si>
    <t xml:space="preserve">3 = okay</t>
  </si>
  <si>
    <t xml:space="preserve">4 = good</t>
  </si>
  <si>
    <t xml:space="preserve">5 = great, plenty in the tank</t>
  </si>
  <si>
    <t xml:space="preserve">Colour guide</t>
  </si>
  <si>
    <t xml:space="preserve">Cream cells with blue text are for you to edit.</t>
  </si>
  <si>
    <t xml:space="preserve">Black and green text calculates by itself. Please leave it alone.</t>
  </si>
  <si>
    <t xml:space="preserve">Grey cells are fixed.</t>
  </si>
  <si>
    <t xml:space="preserve">Sample data</t>
  </si>
  <si>
    <t xml:space="preserve">The Daily Log holds sample entries for the first three weeks of March. They only show how the sheet works. Delete the habit names and every cream cell in the log (habits, energy, sleep, movement and notes) before you start.</t>
  </si>
  <si>
    <t xml:space="preserve">Companion</t>
  </si>
  <si>
    <t xml:space="preserve">Everyday Wellness Prompt Pack (free): prompts 4, 14 and 15 work with this tracker.</t>
  </si>
  <si>
    <t xml:space="preserve">This tracker is for everyday habits and general interest. It is not medical advice. If you have ongoing trouble with sleep, mood or energy, please talk with your doctor.</t>
  </si>
  <si>
    <t xml:space="preserve">Daily Log</t>
  </si>
  <si>
    <t xml:space="preserve">One row per day. Type your habit names in the cream cells in row 6. Pick a tick when you do a habit.</t>
  </si>
  <si>
    <t xml:space="preserve">Rows beyond the end of the month turn grey. Columns A, B, K, O and S calculate.</t>
  </si>
  <si>
    <t xml:space="preserve">Streak helper (leave alone)</t>
  </si>
  <si>
    <t xml:space="preserve">Date</t>
  </si>
  <si>
    <t xml:space="preserve">Day</t>
  </si>
  <si>
    <t xml:space="preserve">Drink water</t>
  </si>
  <si>
    <t xml:space="preserve">10-minute walk</t>
  </si>
  <si>
    <t xml:space="preserve">Lights out by 10:30</t>
  </si>
  <si>
    <t xml:space="preserve">Stretch</t>
  </si>
  <si>
    <t xml:space="preserve">Read 10 pages</t>
  </si>
  <si>
    <t xml:space="preserve">No phone in bed</t>
  </si>
  <si>
    <t xml:space="preserve">Habits done</t>
  </si>
  <si>
    <t xml:space="preserve">Morning energy (1-5)</t>
  </si>
  <si>
    <t xml:space="preserve">Afternoon energy (1-5)</t>
  </si>
  <si>
    <t xml:space="preserve">Evening energy (1-5)</t>
  </si>
  <si>
    <t xml:space="preserve">Average energy</t>
  </si>
  <si>
    <t xml:space="preserve">Sleep (hours)</t>
  </si>
  <si>
    <t xml:space="preserve">Movement (minutes)</t>
  </si>
  <si>
    <t xml:space="preserve">Notes</t>
  </si>
  <si>
    <t xml:space="preserve">Week of month (helper)</t>
  </si>
  <si>
    <t xml:space="preserve">✓</t>
  </si>
  <si>
    <t xml:space="preserve">Busy day at work</t>
  </si>
  <si>
    <t xml:space="preserve">Slept badly, kept the day gentle</t>
  </si>
  <si>
    <t xml:space="preserve">Habit Summary</t>
  </si>
  <si>
    <t xml:space="preserve">How often you did each habit, and how your energy looked on those days.</t>
  </si>
  <si>
    <t xml:space="preserve">The energy columns show a pattern in your own days. They cannot show that a habit caused the difference. Comparison needs at least 5 days with energy logged in each group.</t>
  </si>
  <si>
    <t xml:space="preserve">Habit</t>
  </si>
  <si>
    <t xml:space="preserve">Days done</t>
  </si>
  <si>
    <t xml:space="preserve">Days in month</t>
  </si>
  <si>
    <t xml:space="preserve">Completion</t>
  </si>
  <si>
    <t xml:space="preserve">Best streak (days)</t>
  </si>
  <si>
    <t xml:space="preserve">Avg energy on days done</t>
  </si>
  <si>
    <t xml:space="preserve">Avg energy on other days</t>
  </si>
  <si>
    <t xml:space="preserve">Difference</t>
  </si>
  <si>
    <t xml:space="preserve">Pattern</t>
  </si>
  <si>
    <t xml:space="preserve">Weekly Summary</t>
  </si>
  <si>
    <t xml:space="preserve">Weeks run in blocks of seven days from the first of the month. The last week may be shorter.</t>
  </si>
  <si>
    <t xml:space="preserve">Week</t>
  </si>
  <si>
    <t xml:space="preserve">Days</t>
  </si>
  <si>
    <t xml:space="preserve">Avg energy (1-5)</t>
  </si>
  <si>
    <t xml:space="preserve">Avg sleep (hours)</t>
  </si>
  <si>
    <t xml:space="preserve">Habit completion</t>
  </si>
  <si>
    <t xml:space="preserve">Days 1 to 7</t>
  </si>
  <si>
    <t xml:space="preserve">Days 8 to 14</t>
  </si>
  <si>
    <t xml:space="preserve">Days 15 to 21</t>
  </si>
  <si>
    <t xml:space="preserve">Days 22 to 28</t>
  </si>
  <si>
    <t xml:space="preserve">Days 29 to end</t>
  </si>
  <si>
    <t xml:space="preserve">Month</t>
  </si>
  <si>
    <t xml:space="preserve">Ask AI</t>
  </si>
  <si>
    <t xml:space="preserve">Prompts for an AI assistant, with a short summary to paste in.</t>
  </si>
  <si>
    <t xml:space="preserve">Before you paste anything</t>
  </si>
  <si>
    <t xml:space="preserve">• Leave out names and anything you would rather keep private. Habits, ratings and averages are enough.</t>
  </si>
  <si>
    <t xml:space="preserve">• An AI assistant is not a doctor. If sleep, mood or energy is a worry, talk with your doctor.</t>
  </si>
  <si>
    <t xml:space="preserve">• These prompts pair with the free Everyday Wellness Prompt Pack, which has more.</t>
  </si>
  <si>
    <t xml:space="preserve">#</t>
  </si>
  <si>
    <t xml:space="preserve">Purpose</t>
  </si>
  <si>
    <t xml:space="preserve">Prompt</t>
  </si>
  <si>
    <t xml:space="preserve">Weekly check-in</t>
  </si>
  <si>
    <t xml:space="preserve">Here is my week: [PASTE A ROW FROM THE WEEKLY SUMMARY BELOW]. Ask me two questions about how the week felt, one at a time, then suggest one gentle change to try next week.</t>
  </si>
  <si>
    <t xml:space="preserve">Look at my patterns</t>
  </si>
  <si>
    <t xml:space="preserve">Here are my habits with my average energy on days I did each one and on other days: [PASTE THE HABIT LINES BELOW]. This only shows a pattern in my own days. What might be worth testing next week, one change at a time?</t>
  </si>
  <si>
    <t xml:space="preserve">Shrink a habit</t>
  </si>
  <si>
    <t xml:space="preserve">My habit is [HABIT] and I did it on [NUMBER] of [DAYS] days. Suggest three smaller versions I could do on a hard day, each taking under two minutes.</t>
  </si>
  <si>
    <t xml:space="preserve">Plan a wind-down</t>
  </si>
  <si>
    <t xml:space="preserve">My sleep averaged [HOURS] hours this week and my evenings look like this: [DESCRIBE]. Suggest a simple 30 minute wind-down routine I could try for a week.</t>
  </si>
  <si>
    <t xml:space="preserve">Month review</t>
  </si>
  <si>
    <t xml:space="preserve">Here is my month summary: [PASTE THE MONTH LINE AND HABIT LINES BELOW]. What went well, what got in the way, and which one habit would you keep going into next month?</t>
  </si>
  <si>
    <t xml:space="preserve">Summary to paste</t>
  </si>
</sst>
</file>

<file path=xl/styles.xml><?xml version="1.0" encoding="utf-8"?>
<styleSheet xmlns="http://schemas.openxmlformats.org/spreadsheetml/2006/main">
  <numFmts count="8">
    <numFmt numFmtId="164" formatCode="General"/>
    <numFmt numFmtId="165" formatCode="d\ mmm\ yyyy"/>
    <numFmt numFmtId="166" formatCode="General"/>
    <numFmt numFmtId="167" formatCode="d\ mmm"/>
    <numFmt numFmtId="168" formatCode="0.0"/>
    <numFmt numFmtId="169" formatCode="0%"/>
    <numFmt numFmtId="170" formatCode="\+0.0;\-0.0;0.0"/>
    <numFmt numFmtId="171" formatCode="#,##0;\-#,##0;\-"/>
  </numFmts>
  <fonts count="22">
    <font>
      <sz val="11"/>
      <color theme="1"/>
      <name val="Calibri"/>
      <family val="2"/>
      <charset val="1"/>
    </font>
    <font>
      <sz val="10"/>
      <name val="Arial"/>
      <family val="0"/>
    </font>
    <font>
      <sz val="10"/>
      <name val="Arial"/>
      <family val="0"/>
    </font>
    <font>
      <sz val="10"/>
      <name val="Arial"/>
      <family val="0"/>
    </font>
    <font>
      <b val="true"/>
      <sz val="18"/>
      <color rgb="FF1F2933"/>
      <name val="Arial"/>
      <family val="0"/>
      <charset val="1"/>
    </font>
    <font>
      <i val="true"/>
      <sz val="10"/>
      <color rgb="FF666666"/>
      <name val="Arial"/>
      <family val="0"/>
      <charset val="1"/>
    </font>
    <font>
      <b val="true"/>
      <sz val="12"/>
      <color rgb="FFC96D00"/>
      <name val="Arial"/>
      <family val="0"/>
      <charset val="1"/>
    </font>
    <font>
      <sz val="10"/>
      <name val="Arial"/>
      <family val="0"/>
      <charset val="1"/>
    </font>
    <font>
      <b val="true"/>
      <sz val="10"/>
      <name val="Arial"/>
      <family val="0"/>
      <charset val="1"/>
    </font>
    <font>
      <sz val="10"/>
      <color rgb="FF0000FF"/>
      <name val="Arial"/>
      <family val="0"/>
      <charset val="1"/>
    </font>
    <font>
      <i val="true"/>
      <sz val="9"/>
      <color rgb="FF666666"/>
      <name val="Arial"/>
      <family val="0"/>
      <charset val="1"/>
    </font>
    <font>
      <sz val="10"/>
      <color rgb="FF000000"/>
      <name val="Arial"/>
      <family val="0"/>
      <charset val="1"/>
    </font>
    <font>
      <sz val="10"/>
      <color rgb="FF666666"/>
      <name val="Arial"/>
      <family val="0"/>
      <charset val="1"/>
    </font>
    <font>
      <sz val="10"/>
      <color rgb="FF0563C1"/>
      <name val="Arial"/>
      <family val="0"/>
      <charset val="1"/>
    </font>
    <font>
      <b val="true"/>
      <sz val="16"/>
      <color rgb="FF1F2933"/>
      <name val="Arial"/>
      <family val="0"/>
      <charset val="1"/>
    </font>
    <font>
      <b val="true"/>
      <sz val="10"/>
      <color rgb="FFFFFFFF"/>
      <name val="Arial"/>
      <family val="0"/>
      <charset val="1"/>
    </font>
    <font>
      <b val="true"/>
      <sz val="10"/>
      <color rgb="FF0000FF"/>
      <name val="Arial"/>
      <family val="0"/>
      <charset val="1"/>
    </font>
    <font>
      <sz val="8"/>
      <color rgb="FF666666"/>
      <name val="Arial"/>
      <family val="0"/>
      <charset val="1"/>
    </font>
    <font>
      <b val="true"/>
      <sz val="10"/>
      <color rgb="FF000000"/>
      <name val="Arial"/>
      <family val="0"/>
      <charset val="1"/>
    </font>
    <font>
      <sz val="10"/>
      <color rgb="FF008000"/>
      <name val="Arial"/>
      <family val="0"/>
      <charset val="1"/>
    </font>
    <font>
      <b val="true"/>
      <sz val="18"/>
      <color rgb="FF000000"/>
      <name val="Calibri"/>
      <family val="2"/>
    </font>
    <font>
      <sz val="10"/>
      <color rgb="FF000000"/>
      <name val="Calibri"/>
      <family val="2"/>
    </font>
  </fonts>
  <fills count="5">
    <fill>
      <patternFill patternType="none"/>
    </fill>
    <fill>
      <patternFill patternType="gray125"/>
    </fill>
    <fill>
      <patternFill patternType="solid">
        <fgColor rgb="FFFBF3E4"/>
        <bgColor rgb="FFF0EDE8"/>
      </patternFill>
    </fill>
    <fill>
      <patternFill patternType="solid">
        <fgColor rgb="FFF0EDE8"/>
        <bgColor rgb="FFFBF3E4"/>
      </patternFill>
    </fill>
    <fill>
      <patternFill patternType="solid">
        <fgColor rgb="FF1A1A1A"/>
        <bgColor rgb="FF1F2933"/>
      </patternFill>
    </fill>
  </fills>
  <borders count="2">
    <border diagonalUp="false" diagonalDown="false">
      <left/>
      <right/>
      <top/>
      <bottom/>
      <diagonal/>
    </border>
    <border diagonalUp="false" diagonalDown="false">
      <left style="thin">
        <color rgb="FFD0CBC2"/>
      </left>
      <right style="thin">
        <color rgb="FFD0CBC2"/>
      </right>
      <top style="thin">
        <color rgb="FFD0CBC2"/>
      </top>
      <bottom style="thin">
        <color rgb="FFD0CBC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5" fontId="9" fillId="2" borderId="1" xfId="0" applyFont="true" applyBorder="true" applyAlignment="true" applyProtection="false">
      <alignment horizontal="left"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7" fillId="0" borderId="1" xfId="0" applyFont="true" applyBorder="true" applyAlignment="true" applyProtection="false">
      <alignment horizontal="left" vertical="bottom" textRotation="0" wrapText="false" indent="0" shrinkToFit="false"/>
      <protection locked="true" hidden="false"/>
    </xf>
    <xf numFmtId="166" fontId="7" fillId="0" borderId="1" xfId="0" applyFont="true" applyBorder="true" applyAlignment="true" applyProtection="false">
      <alignment horizontal="left"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true" applyAlignment="false" applyProtection="false">
      <alignment horizontal="general" vertical="bottom" textRotation="0" wrapText="false" indent="0" shrinkToFit="false"/>
      <protection locked="true" hidden="false"/>
    </xf>
    <xf numFmtId="164" fontId="12" fillId="3" borderId="0"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4" borderId="1" xfId="0" applyFont="true" applyBorder="true" applyAlignment="true" applyProtection="false">
      <alignment horizontal="center" vertical="center" textRotation="0" wrapText="true" indent="0" shrinkToFit="false"/>
      <protection locked="true" hidden="false"/>
    </xf>
    <xf numFmtId="164" fontId="16" fillId="2" borderId="1" xfId="0" applyFont="true" applyBorder="true" applyAlignment="true" applyProtection="false">
      <alignment horizontal="center" vertical="center" textRotation="0" wrapText="true" indent="0" shrinkToFit="false"/>
      <protection locked="true" hidden="false"/>
    </xf>
    <xf numFmtId="164" fontId="17" fillId="3" borderId="0" xfId="0" applyFont="true" applyBorder="false" applyAlignment="true" applyProtection="false">
      <alignment horizontal="center" vertical="bottom" textRotation="0" wrapText="true" indent="0" shrinkToFit="false"/>
      <protection locked="true" hidden="false"/>
    </xf>
    <xf numFmtId="167" fontId="8" fillId="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center" vertical="bottom" textRotation="0" wrapText="false" indent="0" shrinkToFit="false"/>
      <protection locked="true" hidden="false"/>
    </xf>
    <xf numFmtId="166" fontId="7" fillId="0" borderId="1" xfId="0" applyFont="true" applyBorder="true" applyAlignment="true" applyProtection="false">
      <alignment horizontal="center" vertical="bottom" textRotation="0" wrapText="false" indent="0" shrinkToFit="false"/>
      <protection locked="true" hidden="false"/>
    </xf>
    <xf numFmtId="168" fontId="7" fillId="0" borderId="1" xfId="0" applyFont="true" applyBorder="true" applyAlignment="true" applyProtection="false">
      <alignment horizontal="center" vertical="bottom" textRotation="0" wrapText="false" indent="0" shrinkToFit="false"/>
      <protection locked="true" hidden="false"/>
    </xf>
    <xf numFmtId="168" fontId="9" fillId="2" borderId="1" xfId="0" applyFont="true" applyBorder="true" applyAlignment="false" applyProtection="false">
      <alignment horizontal="general" vertical="bottom" textRotation="0" wrapText="false" indent="0" shrinkToFit="false"/>
      <protection locked="true" hidden="false"/>
    </xf>
    <xf numFmtId="164" fontId="9" fillId="2" borderId="1" xfId="0" applyFont="true" applyBorder="true" applyAlignment="false" applyProtection="false">
      <alignment horizontal="general" vertical="bottom" textRotation="0" wrapText="false" indent="0" shrinkToFit="false"/>
      <protection locked="true" hidden="false"/>
    </xf>
    <xf numFmtId="166" fontId="17" fillId="3" borderId="1" xfId="0" applyFont="true" applyBorder="true" applyAlignment="false" applyProtection="false">
      <alignment horizontal="general" vertical="bottom" textRotation="0" wrapText="false" indent="0" shrinkToFit="false"/>
      <protection locked="true" hidden="false"/>
    </xf>
    <xf numFmtId="164" fontId="18" fillId="0" borderId="1" xfId="0" applyFont="true" applyBorder="true" applyAlignment="false" applyProtection="false">
      <alignment horizontal="general" vertical="bottom" textRotation="0" wrapText="false" indent="0" shrinkToFit="false"/>
      <protection locked="true" hidden="false"/>
    </xf>
    <xf numFmtId="166" fontId="19" fillId="0" borderId="1" xfId="0" applyFont="true" applyBorder="true" applyAlignment="false" applyProtection="false">
      <alignment horizontal="general" vertical="bottom" textRotation="0" wrapText="false" indent="0" shrinkToFit="false"/>
      <protection locked="true" hidden="false"/>
    </xf>
    <xf numFmtId="169" fontId="11" fillId="0" borderId="1" xfId="0" applyFont="true" applyBorder="true" applyAlignment="false" applyProtection="false">
      <alignment horizontal="general" vertical="bottom" textRotation="0" wrapText="false" indent="0" shrinkToFit="false"/>
      <protection locked="true" hidden="false"/>
    </xf>
    <xf numFmtId="168" fontId="19" fillId="0" borderId="1" xfId="0" applyFont="true" applyBorder="true" applyAlignment="false" applyProtection="false">
      <alignment horizontal="general" vertical="bottom" textRotation="0" wrapText="false" indent="0" shrinkToFit="false"/>
      <protection locked="true" hidden="false"/>
    </xf>
    <xf numFmtId="170" fontId="11" fillId="0" borderId="1" xfId="0" applyFont="true" applyBorder="true" applyAlignment="false" applyProtection="false">
      <alignment horizontal="general" vertical="bottom" textRotation="0" wrapText="fals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center" vertical="bottom" textRotation="0" wrapText="false" indent="0" shrinkToFit="false"/>
      <protection locked="true" hidden="false"/>
    </xf>
    <xf numFmtId="171" fontId="19" fillId="0" borderId="1" xfId="0" applyFont="true" applyBorder="true" applyAlignment="false" applyProtection="false">
      <alignment horizontal="general" vertical="bottom" textRotation="0" wrapText="false" indent="0" shrinkToFit="false"/>
      <protection locked="true" hidden="false"/>
    </xf>
    <xf numFmtId="169" fontId="19"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8" fontId="8" fillId="0" borderId="1" xfId="0" applyFont="true" applyBorder="true" applyAlignment="false" applyProtection="false">
      <alignment horizontal="general" vertical="bottom" textRotation="0" wrapText="false" indent="0" shrinkToFit="false"/>
      <protection locked="true" hidden="false"/>
    </xf>
    <xf numFmtId="171" fontId="8" fillId="0" borderId="1" xfId="0" applyFont="true" applyBorder="true" applyAlignment="false" applyProtection="false">
      <alignment horizontal="general" vertical="bottom" textRotation="0" wrapText="false" indent="0" shrinkToFit="false"/>
      <protection locked="true" hidden="false"/>
    </xf>
    <xf numFmtId="169" fontId="8" fillId="0"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FFFFFF"/>
      </font>
      <fill>
        <patternFill>
          <bgColor rgb="FFC96D00"/>
        </patternFill>
      </fill>
    </dxf>
    <dxf>
      <fill>
        <patternFill>
          <bgColor rgb="FFE0DDD6"/>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BC2"/>
      <rgbColor rgb="FF878787"/>
      <rgbColor rgb="FF9999FF"/>
      <rgbColor rgb="FF993366"/>
      <rgbColor rgb="FFFBF3E4"/>
      <rgbColor rgb="FFF0EDE8"/>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CCFFFF"/>
      <rgbColor rgb="FFE0DDD6"/>
      <rgbColor rgb="FFFFFF99"/>
      <rgbColor rgb="FF99CCFF"/>
      <rgbColor rgb="FFFF99CC"/>
      <rgbColor rgb="FFCC99FF"/>
      <rgbColor rgb="FFFFCC99"/>
      <rgbColor rgb="FF3366FF"/>
      <rgbColor rgb="FF33CCCC"/>
      <rgbColor rgb="FF99CC00"/>
      <rgbColor rgb="FFFFCC00"/>
      <rgbColor rgb="FFFF9900"/>
      <rgbColor rgb="FFC96D00"/>
      <rgbColor rgb="FF666666"/>
      <rgbColor rgb="FF969696"/>
      <rgbColor rgb="FF003366"/>
      <rgbColor rgb="FF339966"/>
      <rgbColor rgb="FF003300"/>
      <rgbColor rgb="FF1A1A1A"/>
      <rgbColor rgb="FF993300"/>
      <rgbColor rgb="FF993366"/>
      <rgbColor rgb="FF333399"/>
      <rgbColor rgb="FF1F29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Completion by habit</a:t>
            </a:r>
          </a:p>
        </c:rich>
      </c:tx>
      <c:overlay val="0"/>
      <c:spPr>
        <a:noFill/>
        <a:ln w="0">
          <a:noFill/>
        </a:ln>
      </c:spPr>
    </c:title>
    <c:autoTitleDeleted val="0"/>
    <c:plotArea>
      <c:barChart>
        <c:barDir val="bar"/>
        <c:grouping val="clustered"/>
        <c:varyColors val="0"/>
        <c:ser>
          <c:idx val="0"/>
          <c:order val="0"/>
          <c:tx>
            <c:strRef>
              <c:f>"Completion"</c:f>
              <c:strCache>
                <c:ptCount val="1"/>
                <c:pt idx="0">
                  <c:v>Completion</c:v>
                </c:pt>
              </c:strCache>
            </c:strRef>
          </c:tx>
          <c:spPr>
            <a:solidFill>
              <a:srgbClr val="c96d00"/>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'Habit Summary'!$A$6:$A$13</c:f>
              <c:strCache>
                <c:ptCount val="8"/>
                <c:pt idx="0">
                  <c:v>Drink water</c:v>
                </c:pt>
                <c:pt idx="1">
                  <c:v>10-minute walk</c:v>
                </c:pt>
                <c:pt idx="2">
                  <c:v>Lights out by 10:30</c:v>
                </c:pt>
                <c:pt idx="3">
                  <c:v>Stretch</c:v>
                </c:pt>
                <c:pt idx="4">
                  <c:v>Read 10 pages</c:v>
                </c:pt>
                <c:pt idx="5">
                  <c:v>No phone in bed</c:v>
                </c:pt>
                <c:pt idx="6">
                  <c:v/>
                </c:pt>
                <c:pt idx="7">
                  <c:v/>
                </c:pt>
              </c:strCache>
            </c:strRef>
          </c:cat>
          <c:val>
            <c:numRef>
              <c:f>'Habit Summary'!$D$6:$D$13</c:f>
              <c:numCache>
                <c:formatCode>0%</c:formatCode>
                <c:ptCount val="8"/>
                <c:pt idx="0">
                  <c:v>0.580645161290323</c:v>
                </c:pt>
                <c:pt idx="1">
                  <c:v>0.612903225806452</c:v>
                </c:pt>
                <c:pt idx="2">
                  <c:v>0.290322580645161</c:v>
                </c:pt>
                <c:pt idx="3">
                  <c:v>0.290322580645161</c:v>
                </c:pt>
                <c:pt idx="4">
                  <c:v>0.32258064516129</c:v>
                </c:pt>
                <c:pt idx="5">
                  <c:v>0.193548387096774</c:v>
                </c:pt>
              </c:numCache>
            </c:numRef>
          </c:val>
        </c:ser>
        <c:gapWidth val="50"/>
        <c:overlap val="0"/>
        <c:axId val="93299585"/>
        <c:axId val="67671585"/>
      </c:barChart>
      <c:catAx>
        <c:axId val="93299585"/>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7671585"/>
        <c:crosses val="autoZero"/>
        <c:auto val="1"/>
        <c:lblAlgn val="ctr"/>
        <c:lblOffset val="100"/>
        <c:noMultiLvlLbl val="0"/>
      </c:catAx>
      <c:valAx>
        <c:axId val="67671585"/>
        <c:scaling>
          <c:orientation val="minMax"/>
          <c:max val="1"/>
          <c:min val="0"/>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3299585"/>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Average energy by day</a:t>
            </a:r>
          </a:p>
        </c:rich>
      </c:tx>
      <c:overlay val="0"/>
      <c:spPr>
        <a:noFill/>
        <a:ln w="0">
          <a:noFill/>
        </a:ln>
      </c:spPr>
    </c:title>
    <c:autoTitleDeleted val="0"/>
    <c:plotArea>
      <c:barChart>
        <c:barDir val="col"/>
        <c:grouping val="clustered"/>
        <c:varyColors val="0"/>
        <c:ser>
          <c:idx val="0"/>
          <c:order val="0"/>
          <c:tx>
            <c:strRef>
              <c:f>"Average energy"</c:f>
              <c:strCache>
                <c:ptCount val="1"/>
                <c:pt idx="0">
                  <c:v>Average energy</c:v>
                </c:pt>
              </c:strCache>
            </c:strRef>
          </c:tx>
          <c:spPr>
            <a:solidFill>
              <a:srgbClr val="c96d00"/>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'Daily Log'!$A$7:$A$37</c:f>
              <c:strCache>
                <c:ptCount val="31"/>
                <c:pt idx="0">
                  <c:v>1 Mar</c:v>
                </c:pt>
                <c:pt idx="1">
                  <c:v>2 Mar</c:v>
                </c:pt>
                <c:pt idx="2">
                  <c:v>3 Mar</c:v>
                </c:pt>
                <c:pt idx="3">
                  <c:v>4 Mar</c:v>
                </c:pt>
                <c:pt idx="4">
                  <c:v>5 Mar</c:v>
                </c:pt>
                <c:pt idx="5">
                  <c:v>6 Mar</c:v>
                </c:pt>
                <c:pt idx="6">
                  <c:v>7 Mar</c:v>
                </c:pt>
                <c:pt idx="7">
                  <c:v>8 Mar</c:v>
                </c:pt>
                <c:pt idx="8">
                  <c:v>9 Mar</c:v>
                </c:pt>
                <c:pt idx="9">
                  <c:v>10 Mar</c:v>
                </c:pt>
                <c:pt idx="10">
                  <c:v>11 Mar</c:v>
                </c:pt>
                <c:pt idx="11">
                  <c:v>12 Mar</c:v>
                </c:pt>
                <c:pt idx="12">
                  <c:v>13 Mar</c:v>
                </c:pt>
                <c:pt idx="13">
                  <c:v>14 Mar</c:v>
                </c:pt>
                <c:pt idx="14">
                  <c:v>15 Mar</c:v>
                </c:pt>
                <c:pt idx="15">
                  <c:v>16 Mar</c:v>
                </c:pt>
                <c:pt idx="16">
                  <c:v>17 Mar</c:v>
                </c:pt>
                <c:pt idx="17">
                  <c:v>18 Mar</c:v>
                </c:pt>
                <c:pt idx="18">
                  <c:v>19 Mar</c:v>
                </c:pt>
                <c:pt idx="19">
                  <c:v>20 Mar</c:v>
                </c:pt>
                <c:pt idx="20">
                  <c:v>21 Mar</c:v>
                </c:pt>
                <c:pt idx="21">
                  <c:v>22 Mar</c:v>
                </c:pt>
                <c:pt idx="22">
                  <c:v>23 Mar</c:v>
                </c:pt>
                <c:pt idx="23">
                  <c:v>24 Mar</c:v>
                </c:pt>
                <c:pt idx="24">
                  <c:v>25 Mar</c:v>
                </c:pt>
                <c:pt idx="25">
                  <c:v>26 Mar</c:v>
                </c:pt>
                <c:pt idx="26">
                  <c:v>27 Mar</c:v>
                </c:pt>
                <c:pt idx="27">
                  <c:v>28 Mar</c:v>
                </c:pt>
                <c:pt idx="28">
                  <c:v>29 Mar</c:v>
                </c:pt>
                <c:pt idx="29">
                  <c:v>30 Mar</c:v>
                </c:pt>
                <c:pt idx="30">
                  <c:v>31 Mar</c:v>
                </c:pt>
              </c:strCache>
            </c:strRef>
          </c:cat>
          <c:val>
            <c:numRef>
              <c:f>'Daily Log'!$O$7:$O$37</c:f>
              <c:numCache>
                <c:formatCode>0.0</c:formatCode>
                <c:ptCount val="31"/>
                <c:pt idx="0">
                  <c:v>4.33333333333333</c:v>
                </c:pt>
                <c:pt idx="1">
                  <c:v>2.33333333333333</c:v>
                </c:pt>
                <c:pt idx="2">
                  <c:v>3.33333333333333</c:v>
                </c:pt>
                <c:pt idx="3">
                  <c:v>2.33333333333333</c:v>
                </c:pt>
                <c:pt idx="4">
                  <c:v>4.66666666666667</c:v>
                </c:pt>
                <c:pt idx="5">
                  <c:v>3.66666666666667</c:v>
                </c:pt>
                <c:pt idx="6">
                  <c:v>3</c:v>
                </c:pt>
                <c:pt idx="7">
                  <c:v>2</c:v>
                </c:pt>
                <c:pt idx="8">
                  <c:v>3</c:v>
                </c:pt>
                <c:pt idx="9">
                  <c:v>4.33333333333333</c:v>
                </c:pt>
                <c:pt idx="10">
                  <c:v>4.66666666666667</c:v>
                </c:pt>
                <c:pt idx="11">
                  <c:v>4.66666666666667</c:v>
                </c:pt>
                <c:pt idx="12">
                  <c:v>3.33333333333333</c:v>
                </c:pt>
                <c:pt idx="13">
                  <c:v>2</c:v>
                </c:pt>
                <c:pt idx="14">
                  <c:v>4.33333333333333</c:v>
                </c:pt>
                <c:pt idx="15">
                  <c:v>3</c:v>
                </c:pt>
                <c:pt idx="16">
                  <c:v>2.66666666666667</c:v>
                </c:pt>
                <c:pt idx="17">
                  <c:v>3.33333333333333</c:v>
                </c:pt>
                <c:pt idx="18">
                  <c:v>1.33333333333333</c:v>
                </c:pt>
                <c:pt idx="19">
                  <c:v>3.66666666666667</c:v>
                </c:pt>
                <c:pt idx="20">
                  <c:v>2</c:v>
                </c:pt>
              </c:numCache>
            </c:numRef>
          </c:val>
        </c:ser>
        <c:gapWidth val="40"/>
        <c:overlap val="0"/>
        <c:axId val="63176114"/>
        <c:axId val="2525895"/>
      </c:barChart>
      <c:catAx>
        <c:axId val="63176114"/>
        <c:scaling>
          <c:orientation val="minMax"/>
        </c:scaling>
        <c:delete val="0"/>
        <c:axPos val="b"/>
        <c:numFmt formatCode="d"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525895"/>
        <c:crosses val="autoZero"/>
        <c:auto val="1"/>
        <c:lblAlgn val="ctr"/>
        <c:lblOffset val="100"/>
        <c:noMultiLvlLbl val="0"/>
      </c:catAx>
      <c:valAx>
        <c:axId val="2525895"/>
        <c:scaling>
          <c:orientation val="minMax"/>
          <c:max val="5"/>
          <c:min val="0"/>
        </c:scaling>
        <c:delete val="0"/>
        <c:axPos val="l"/>
        <c:majorGridlines>
          <c:spPr>
            <a:ln w="9360">
              <a:solidFill>
                <a:srgbClr val="878787"/>
              </a:solidFill>
              <a:round/>
            </a:ln>
          </c:spPr>
        </c:majorGridlines>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3176114"/>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14</xdr:row>
      <xdr:rowOff>130680</xdr:rowOff>
    </xdr:from>
    <xdr:to>
      <xdr:col>5</xdr:col>
      <xdr:colOff>614160</xdr:colOff>
      <xdr:row>29</xdr:row>
      <xdr:rowOff>153000</xdr:rowOff>
    </xdr:to>
    <xdr:graphicFrame>
      <xdr:nvGraphicFramePr>
        <xdr:cNvPr id="0" name="Chart 1"/>
        <xdr:cNvGraphicFramePr/>
      </xdr:nvGraphicFramePr>
      <xdr:xfrm>
        <a:off x="0" y="3219480"/>
        <a:ext cx="575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12</xdr:row>
      <xdr:rowOff>130680</xdr:rowOff>
    </xdr:from>
    <xdr:to>
      <xdr:col>9</xdr:col>
      <xdr:colOff>320400</xdr:colOff>
      <xdr:row>27</xdr:row>
      <xdr:rowOff>153000</xdr:rowOff>
    </xdr:to>
    <xdr:graphicFrame>
      <xdr:nvGraphicFramePr>
        <xdr:cNvPr id="1" name="Chart 1"/>
        <xdr:cNvGraphicFramePr/>
      </xdr:nvGraphicFramePr>
      <xdr:xfrm>
        <a:off x="0" y="2685960"/>
        <a:ext cx="863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scriptinghorizons.com/prompts/everyday-wellness-prompt-pack" TargetMode="External"/>
</Relationships>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3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2" min="2" style="0" width="34"/>
    <col collapsed="false" customWidth="true" hidden="false" outlineLevel="0" max="3" min="3" style="0" width="46"/>
  </cols>
  <sheetData>
    <row r="1" customFormat="false" ht="22.0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30" hidden="false" customHeight="true" outlineLevel="0" collapsed="false">
      <c r="A5" s="4" t="s">
        <v>3</v>
      </c>
      <c r="B5" s="4"/>
      <c r="C5" s="4"/>
    </row>
    <row r="6" customFormat="false" ht="30" hidden="false" customHeight="true" outlineLevel="0" collapsed="false">
      <c r="A6" s="4" t="s">
        <v>4</v>
      </c>
      <c r="B6" s="4"/>
      <c r="C6" s="4"/>
    </row>
    <row r="7" customFormat="false" ht="30" hidden="false" customHeight="true" outlineLevel="0" collapsed="false">
      <c r="A7" s="4" t="s">
        <v>5</v>
      </c>
      <c r="B7" s="4"/>
      <c r="C7" s="4"/>
    </row>
    <row r="8" customFormat="false" ht="30" hidden="false" customHeight="true" outlineLevel="0" collapsed="false">
      <c r="A8" s="4" t="s">
        <v>6</v>
      </c>
      <c r="B8" s="4"/>
      <c r="C8" s="4"/>
    </row>
    <row r="9" customFormat="false" ht="30" hidden="false" customHeight="true" outlineLevel="0" collapsed="false">
      <c r="A9" s="4" t="s">
        <v>7</v>
      </c>
      <c r="B9" s="4"/>
      <c r="C9" s="4"/>
    </row>
    <row r="10" customFormat="false" ht="30" hidden="false" customHeight="true" outlineLevel="0" collapsed="false">
      <c r="A10" s="4" t="s">
        <v>8</v>
      </c>
      <c r="B10" s="4"/>
      <c r="C10" s="4"/>
    </row>
    <row r="12" customFormat="false" ht="15" hidden="false" customHeight="false" outlineLevel="0" collapsed="false">
      <c r="A12" s="3" t="s">
        <v>9</v>
      </c>
    </row>
    <row r="13" customFormat="false" ht="15" hidden="false" customHeight="false" outlineLevel="0" collapsed="false">
      <c r="A13" s="5" t="s">
        <v>10</v>
      </c>
      <c r="B13" s="6" t="n">
        <v>46447</v>
      </c>
      <c r="C13" s="7" t="s">
        <v>11</v>
      </c>
    </row>
    <row r="14" customFormat="false" ht="15" hidden="false" customHeight="false" outlineLevel="0" collapsed="false">
      <c r="A14" s="5" t="s">
        <v>12</v>
      </c>
      <c r="B14" s="8" t="n">
        <f aca="false">DATE(YEAR(B13),MONTH(B13),1)</f>
        <v>46447</v>
      </c>
    </row>
    <row r="15" customFormat="false" ht="15" hidden="false" customHeight="false" outlineLevel="0" collapsed="false">
      <c r="A15" s="5" t="s">
        <v>13</v>
      </c>
      <c r="B15" s="9" t="n">
        <f aca="false">DAY(EOMONTH(B13,0))</f>
        <v>31</v>
      </c>
    </row>
    <row r="17" customFormat="false" ht="15" hidden="false" customHeight="false" outlineLevel="0" collapsed="false">
      <c r="A17" s="3" t="s">
        <v>14</v>
      </c>
    </row>
    <row r="18" customFormat="false" ht="15" hidden="false" customHeight="false" outlineLevel="0" collapsed="false">
      <c r="A18" s="10" t="s">
        <v>15</v>
      </c>
    </row>
    <row r="19" customFormat="false" ht="15" hidden="false" customHeight="false" outlineLevel="0" collapsed="false">
      <c r="A19" s="10" t="s">
        <v>16</v>
      </c>
    </row>
    <row r="20" customFormat="false" ht="15" hidden="false" customHeight="false" outlineLevel="0" collapsed="false">
      <c r="A20" s="10" t="s">
        <v>17</v>
      </c>
    </row>
    <row r="21" customFormat="false" ht="15" hidden="false" customHeight="false" outlineLevel="0" collapsed="false">
      <c r="A21" s="10" t="s">
        <v>18</v>
      </c>
    </row>
    <row r="22" customFormat="false" ht="15" hidden="false" customHeight="false" outlineLevel="0" collapsed="false">
      <c r="A22" s="10" t="s">
        <v>19</v>
      </c>
    </row>
    <row r="24" customFormat="false" ht="15" hidden="false" customHeight="false" outlineLevel="0" collapsed="false">
      <c r="A24" s="3" t="s">
        <v>20</v>
      </c>
    </row>
    <row r="25" customFormat="false" ht="15" hidden="false" customHeight="false" outlineLevel="0" collapsed="false">
      <c r="A25" s="11" t="s">
        <v>21</v>
      </c>
      <c r="B25" s="11"/>
    </row>
    <row r="26" customFormat="false" ht="15" hidden="false" customHeight="false" outlineLevel="0" collapsed="false">
      <c r="A26" s="12" t="s">
        <v>22</v>
      </c>
      <c r="B26" s="12"/>
    </row>
    <row r="27" customFormat="false" ht="15" hidden="false" customHeight="false" outlineLevel="0" collapsed="false">
      <c r="A27" s="13" t="s">
        <v>23</v>
      </c>
      <c r="B27" s="13"/>
    </row>
    <row r="29" customFormat="false" ht="15" hidden="false" customHeight="false" outlineLevel="0" collapsed="false">
      <c r="A29" s="3" t="s">
        <v>24</v>
      </c>
    </row>
    <row r="30" customFormat="false" ht="42" hidden="false" customHeight="true" outlineLevel="0" collapsed="false">
      <c r="A30" s="4" t="s">
        <v>25</v>
      </c>
      <c r="B30" s="4"/>
      <c r="C30" s="4"/>
    </row>
    <row r="32" customFormat="false" ht="15" hidden="false" customHeight="false" outlineLevel="0" collapsed="false">
      <c r="A32" s="3" t="s">
        <v>26</v>
      </c>
    </row>
    <row r="33" customFormat="false" ht="12.65" hidden="false" customHeight="false" outlineLevel="0" collapsed="false">
      <c r="A33" s="14" t="s">
        <v>27</v>
      </c>
      <c r="B33" s="14"/>
      <c r="C33" s="14"/>
    </row>
    <row r="35" customFormat="false" ht="27.75" hidden="false" customHeight="true" outlineLevel="0" collapsed="false">
      <c r="A35" s="15" t="s">
        <v>28</v>
      </c>
      <c r="B35" s="15"/>
      <c r="C35" s="15"/>
    </row>
  </sheetData>
  <mergeCells count="12">
    <mergeCell ref="A5:C5"/>
    <mergeCell ref="A6:C6"/>
    <mergeCell ref="A7:C7"/>
    <mergeCell ref="A8:C8"/>
    <mergeCell ref="A9:C9"/>
    <mergeCell ref="A10:C10"/>
    <mergeCell ref="A25:B25"/>
    <mergeCell ref="A26:B26"/>
    <mergeCell ref="A27:B27"/>
    <mergeCell ref="A30:C30"/>
    <mergeCell ref="A33:C33"/>
    <mergeCell ref="A35:C35"/>
  </mergeCells>
  <hyperlinks>
    <hyperlink ref="A33" r:id="rId1" display="Everyday Wellness Prompt Pack (free): prompts 4, 14 and 15 work with this tracker."/>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A3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6"/>
    <col collapsed="false" customWidth="true" hidden="false" outlineLevel="0" max="10" min="3" style="0" width="11"/>
    <col collapsed="false" customWidth="true" hidden="false" outlineLevel="0" max="11" min="11" style="0" width="9"/>
    <col collapsed="false" customWidth="true" hidden="false" outlineLevel="0" max="14" min="12" style="0" width="11"/>
    <col collapsed="false" customWidth="true" hidden="false" outlineLevel="0" max="15" min="15" style="0" width="10"/>
    <col collapsed="false" customWidth="true" hidden="false" outlineLevel="0" max="16" min="16" style="0" width="9"/>
    <col collapsed="false" customWidth="true" hidden="false" outlineLevel="0" max="17" min="17" style="0" width="11"/>
    <col collapsed="false" customWidth="true" hidden="false" outlineLevel="0" max="18" min="18" style="0" width="32"/>
    <col collapsed="false" customWidth="true" hidden="false" outlineLevel="0" max="19" min="19" style="0" width="10"/>
    <col collapsed="false" customWidth="true" hidden="false" outlineLevel="0" max="27" min="20" style="0" width="5"/>
  </cols>
  <sheetData>
    <row r="1" customFormat="false" ht="19.7" hidden="false" customHeight="false" outlineLevel="0" collapsed="false">
      <c r="A1" s="16" t="s">
        <v>29</v>
      </c>
    </row>
    <row r="2" customFormat="false" ht="15" hidden="false" customHeight="false" outlineLevel="0" collapsed="false">
      <c r="A2" s="2" t="s">
        <v>30</v>
      </c>
    </row>
    <row r="4" customFormat="false" ht="15" hidden="false" customHeight="false" outlineLevel="0" collapsed="false">
      <c r="A4" s="7" t="s">
        <v>31</v>
      </c>
    </row>
    <row r="5" customFormat="false" ht="15" hidden="false" customHeight="false" outlineLevel="0" collapsed="false">
      <c r="T5" s="7" t="s">
        <v>32</v>
      </c>
    </row>
    <row r="6" customFormat="false" ht="45.75" hidden="false" customHeight="true" outlineLevel="0" collapsed="false">
      <c r="A6" s="17" t="s">
        <v>33</v>
      </c>
      <c r="B6" s="17" t="s">
        <v>34</v>
      </c>
      <c r="C6" s="18" t="s">
        <v>35</v>
      </c>
      <c r="D6" s="18" t="s">
        <v>36</v>
      </c>
      <c r="E6" s="18" t="s">
        <v>37</v>
      </c>
      <c r="F6" s="18" t="s">
        <v>38</v>
      </c>
      <c r="G6" s="18" t="s">
        <v>39</v>
      </c>
      <c r="H6" s="18" t="s">
        <v>40</v>
      </c>
      <c r="I6" s="18"/>
      <c r="J6" s="18"/>
      <c r="K6" s="17" t="s">
        <v>41</v>
      </c>
      <c r="L6" s="17" t="s">
        <v>42</v>
      </c>
      <c r="M6" s="17" t="s">
        <v>43</v>
      </c>
      <c r="N6" s="17" t="s">
        <v>44</v>
      </c>
      <c r="O6" s="17" t="s">
        <v>45</v>
      </c>
      <c r="P6" s="17" t="s">
        <v>46</v>
      </c>
      <c r="Q6" s="17" t="s">
        <v>47</v>
      </c>
      <c r="R6" s="17" t="s">
        <v>48</v>
      </c>
      <c r="S6" s="17" t="s">
        <v>49</v>
      </c>
      <c r="T6" s="19" t="str">
        <f aca="false">C6</f>
        <v>Drink water</v>
      </c>
      <c r="U6" s="19" t="str">
        <f aca="false">D6</f>
        <v>10-minute walk</v>
      </c>
      <c r="V6" s="19" t="str">
        <f aca="false">E6</f>
        <v>Lights out by 10:30</v>
      </c>
      <c r="W6" s="19" t="str">
        <f aca="false">F6</f>
        <v>Stretch</v>
      </c>
      <c r="X6" s="19" t="str">
        <f aca="false">G6</f>
        <v>Read 10 pages</v>
      </c>
      <c r="Y6" s="19" t="str">
        <f aca="false">H6</f>
        <v>No phone in bed</v>
      </c>
      <c r="Z6" s="19" t="n">
        <f aca="false">I6</f>
        <v>0</v>
      </c>
      <c r="AA6" s="19" t="n">
        <f aca="false">J6</f>
        <v>0</v>
      </c>
    </row>
    <row r="7" customFormat="false" ht="15" hidden="false" customHeight="false" outlineLevel="0" collapsed="false">
      <c r="A7" s="20" t="n">
        <f aca="false">IF(1&lt;='Start Here'!$B$15,'Start Here'!$B$14+0,"")</f>
        <v>46447</v>
      </c>
      <c r="B7" s="21" t="str">
        <f aca="false">IF(A7="","",TEXT(A7,"ddd"))</f>
        <v>Mon</v>
      </c>
      <c r="C7" s="22" t="s">
        <v>50</v>
      </c>
      <c r="D7" s="22" t="s">
        <v>50</v>
      </c>
      <c r="E7" s="22" t="s">
        <v>50</v>
      </c>
      <c r="F7" s="22" t="s">
        <v>50</v>
      </c>
      <c r="G7" s="22" t="s">
        <v>50</v>
      </c>
      <c r="H7" s="22"/>
      <c r="I7" s="22"/>
      <c r="J7" s="22"/>
      <c r="K7" s="23" t="n">
        <f aca="false">IF(A7="","",COUNTIF(C7:J7,"✓"))</f>
        <v>5</v>
      </c>
      <c r="L7" s="22" t="n">
        <v>5</v>
      </c>
      <c r="M7" s="22" t="n">
        <v>4</v>
      </c>
      <c r="N7" s="22" t="n">
        <v>4</v>
      </c>
      <c r="O7" s="24" t="n">
        <f aca="false">IF(COUNT(L7:N7)=0,"",AVERAGE(L7:N7))</f>
        <v>4.33333333333333</v>
      </c>
      <c r="P7" s="25" t="n">
        <v>7</v>
      </c>
      <c r="Q7" s="26" t="n">
        <v>40</v>
      </c>
      <c r="R7" s="26"/>
      <c r="S7" s="23" t="n">
        <f aca="false">IF(A7="","",INT((DAY(A7)-1)/7)+1)</f>
        <v>1</v>
      </c>
      <c r="T7" s="27" t="n">
        <f aca="false">IF(C7="✓",1,0)</f>
        <v>1</v>
      </c>
      <c r="U7" s="27" t="n">
        <f aca="false">IF(D7="✓",1,0)</f>
        <v>1</v>
      </c>
      <c r="V7" s="27" t="n">
        <f aca="false">IF(E7="✓",1,0)</f>
        <v>1</v>
      </c>
      <c r="W7" s="27" t="n">
        <f aca="false">IF(F7="✓",1,0)</f>
        <v>1</v>
      </c>
      <c r="X7" s="27" t="n">
        <f aca="false">IF(G7="✓",1,0)</f>
        <v>1</v>
      </c>
      <c r="Y7" s="27" t="n">
        <f aca="false">IF(H7="✓",1,0)</f>
        <v>0</v>
      </c>
      <c r="Z7" s="27" t="n">
        <f aca="false">IF(I7="✓",1,0)</f>
        <v>0</v>
      </c>
      <c r="AA7" s="27" t="n">
        <f aca="false">IF(J7="✓",1,0)</f>
        <v>0</v>
      </c>
    </row>
    <row r="8" customFormat="false" ht="15" hidden="false" customHeight="false" outlineLevel="0" collapsed="false">
      <c r="A8" s="20" t="n">
        <f aca="false">IF(2&lt;='Start Here'!$B$15,'Start Here'!$B$14+1,"")</f>
        <v>46448</v>
      </c>
      <c r="B8" s="21" t="str">
        <f aca="false">IF(A8="","",TEXT(A8,"ddd"))</f>
        <v>Tue</v>
      </c>
      <c r="C8" s="22" t="s">
        <v>50</v>
      </c>
      <c r="D8" s="22"/>
      <c r="E8" s="22"/>
      <c r="F8" s="22" t="s">
        <v>50</v>
      </c>
      <c r="G8" s="22" t="s">
        <v>50</v>
      </c>
      <c r="H8" s="22"/>
      <c r="I8" s="22"/>
      <c r="J8" s="22"/>
      <c r="K8" s="23" t="n">
        <f aca="false">IF(A8="","",COUNTIF(C8:J8,"✓"))</f>
        <v>3</v>
      </c>
      <c r="L8" s="22" t="n">
        <v>3</v>
      </c>
      <c r="M8" s="22" t="n">
        <v>2</v>
      </c>
      <c r="N8" s="22" t="n">
        <v>2</v>
      </c>
      <c r="O8" s="24" t="n">
        <f aca="false">IF(COUNT(L8:N8)=0,"",AVERAGE(L8:N8))</f>
        <v>2.33333333333333</v>
      </c>
      <c r="P8" s="25" t="n">
        <v>6.5</v>
      </c>
      <c r="Q8" s="26" t="n">
        <v>20</v>
      </c>
      <c r="R8" s="26"/>
      <c r="S8" s="23" t="n">
        <f aca="false">IF(A8="","",INT((DAY(A8)-1)/7)+1)</f>
        <v>1</v>
      </c>
      <c r="T8" s="27" t="n">
        <f aca="false">IF(C8="✓",T7+1,0)</f>
        <v>2</v>
      </c>
      <c r="U8" s="27" t="n">
        <f aca="false">IF(D8="✓",U7+1,0)</f>
        <v>0</v>
      </c>
      <c r="V8" s="27" t="n">
        <f aca="false">IF(E8="✓",V7+1,0)</f>
        <v>0</v>
      </c>
      <c r="W8" s="27" t="n">
        <f aca="false">IF(F8="✓",W7+1,0)</f>
        <v>2</v>
      </c>
      <c r="X8" s="27" t="n">
        <f aca="false">IF(G8="✓",X7+1,0)</f>
        <v>2</v>
      </c>
      <c r="Y8" s="27" t="n">
        <f aca="false">IF(H8="✓",Y7+1,0)</f>
        <v>0</v>
      </c>
      <c r="Z8" s="27" t="n">
        <f aca="false">IF(I8="✓",Z7+1,0)</f>
        <v>0</v>
      </c>
      <c r="AA8" s="27" t="n">
        <f aca="false">IF(J8="✓",AA7+1,0)</f>
        <v>0</v>
      </c>
    </row>
    <row r="9" customFormat="false" ht="15" hidden="false" customHeight="false" outlineLevel="0" collapsed="false">
      <c r="A9" s="20" t="n">
        <f aca="false">IF(3&lt;='Start Here'!$B$15,'Start Here'!$B$14+2,"")</f>
        <v>46449</v>
      </c>
      <c r="B9" s="21" t="str">
        <f aca="false">IF(A9="","",TEXT(A9,"ddd"))</f>
        <v>Wed</v>
      </c>
      <c r="C9" s="22"/>
      <c r="D9" s="22" t="s">
        <v>50</v>
      </c>
      <c r="E9" s="22" t="s">
        <v>50</v>
      </c>
      <c r="F9" s="22"/>
      <c r="G9" s="22"/>
      <c r="H9" s="22"/>
      <c r="I9" s="22"/>
      <c r="J9" s="22"/>
      <c r="K9" s="23" t="n">
        <f aca="false">IF(A9="","",COUNTIF(C9:J9,"✓"))</f>
        <v>2</v>
      </c>
      <c r="L9" s="22" t="n">
        <v>3</v>
      </c>
      <c r="M9" s="22" t="n">
        <v>4</v>
      </c>
      <c r="N9" s="22" t="n">
        <v>3</v>
      </c>
      <c r="O9" s="24" t="n">
        <f aca="false">IF(COUNT(L9:N9)=0,"",AVERAGE(L9:N9))</f>
        <v>3.33333333333333</v>
      </c>
      <c r="P9" s="25" t="n">
        <v>7.5</v>
      </c>
      <c r="Q9" s="26" t="n">
        <v>50</v>
      </c>
      <c r="R9" s="26"/>
      <c r="S9" s="23" t="n">
        <f aca="false">IF(A9="","",INT((DAY(A9)-1)/7)+1)</f>
        <v>1</v>
      </c>
      <c r="T9" s="27" t="n">
        <f aca="false">IF(C9="✓",T8+1,0)</f>
        <v>0</v>
      </c>
      <c r="U9" s="27" t="n">
        <f aca="false">IF(D9="✓",U8+1,0)</f>
        <v>1</v>
      </c>
      <c r="V9" s="27" t="n">
        <f aca="false">IF(E9="✓",V8+1,0)</f>
        <v>1</v>
      </c>
      <c r="W9" s="27" t="n">
        <f aca="false">IF(F9="✓",W8+1,0)</f>
        <v>0</v>
      </c>
      <c r="X9" s="27" t="n">
        <f aca="false">IF(G9="✓",X8+1,0)</f>
        <v>0</v>
      </c>
      <c r="Y9" s="27" t="n">
        <f aca="false">IF(H9="✓",Y8+1,0)</f>
        <v>0</v>
      </c>
      <c r="Z9" s="27" t="n">
        <f aca="false">IF(I9="✓",Z8+1,0)</f>
        <v>0</v>
      </c>
      <c r="AA9" s="27" t="n">
        <f aca="false">IF(J9="✓",AA8+1,0)</f>
        <v>0</v>
      </c>
    </row>
    <row r="10" customFormat="false" ht="15" hidden="false" customHeight="false" outlineLevel="0" collapsed="false">
      <c r="A10" s="20" t="n">
        <f aca="false">IF(4&lt;='Start Here'!$B$15,'Start Here'!$B$14+3,"")</f>
        <v>46450</v>
      </c>
      <c r="B10" s="21" t="str">
        <f aca="false">IF(A10="","",TEXT(A10,"ddd"))</f>
        <v>Thu</v>
      </c>
      <c r="C10" s="22" t="s">
        <v>50</v>
      </c>
      <c r="D10" s="22" t="s">
        <v>50</v>
      </c>
      <c r="E10" s="22"/>
      <c r="F10" s="22"/>
      <c r="G10" s="22" t="s">
        <v>50</v>
      </c>
      <c r="H10" s="22" t="s">
        <v>50</v>
      </c>
      <c r="I10" s="22"/>
      <c r="J10" s="22"/>
      <c r="K10" s="23" t="n">
        <f aca="false">IF(A10="","",COUNTIF(C10:J10,"✓"))</f>
        <v>4</v>
      </c>
      <c r="L10" s="22" t="n">
        <v>3</v>
      </c>
      <c r="M10" s="22" t="n">
        <v>2</v>
      </c>
      <c r="N10" s="22" t="n">
        <v>2</v>
      </c>
      <c r="O10" s="24" t="n">
        <f aca="false">IF(COUNT(L10:N10)=0,"",AVERAGE(L10:N10))</f>
        <v>2.33333333333333</v>
      </c>
      <c r="P10" s="25" t="n">
        <v>7</v>
      </c>
      <c r="Q10" s="26" t="n">
        <v>20</v>
      </c>
      <c r="R10" s="26"/>
      <c r="S10" s="23" t="n">
        <f aca="false">IF(A10="","",INT((DAY(A10)-1)/7)+1)</f>
        <v>1</v>
      </c>
      <c r="T10" s="27" t="n">
        <f aca="false">IF(C10="✓",T9+1,0)</f>
        <v>1</v>
      </c>
      <c r="U10" s="27" t="n">
        <f aca="false">IF(D10="✓",U9+1,0)</f>
        <v>2</v>
      </c>
      <c r="V10" s="27" t="n">
        <f aca="false">IF(E10="✓",V9+1,0)</f>
        <v>0</v>
      </c>
      <c r="W10" s="27" t="n">
        <f aca="false">IF(F10="✓",W9+1,0)</f>
        <v>0</v>
      </c>
      <c r="X10" s="27" t="n">
        <f aca="false">IF(G10="✓",X9+1,0)</f>
        <v>1</v>
      </c>
      <c r="Y10" s="27" t="n">
        <f aca="false">IF(H10="✓",Y9+1,0)</f>
        <v>1</v>
      </c>
      <c r="Z10" s="27" t="n">
        <f aca="false">IF(I10="✓",Z9+1,0)</f>
        <v>0</v>
      </c>
      <c r="AA10" s="27" t="n">
        <f aca="false">IF(J10="✓",AA9+1,0)</f>
        <v>0</v>
      </c>
    </row>
    <row r="11" customFormat="false" ht="15" hidden="false" customHeight="false" outlineLevel="0" collapsed="false">
      <c r="A11" s="20" t="n">
        <f aca="false">IF(5&lt;='Start Here'!$B$15,'Start Here'!$B$14+4,"")</f>
        <v>46451</v>
      </c>
      <c r="B11" s="21" t="str">
        <f aca="false">IF(A11="","",TEXT(A11,"ddd"))</f>
        <v>Fri</v>
      </c>
      <c r="C11" s="22" t="s">
        <v>50</v>
      </c>
      <c r="D11" s="22" t="s">
        <v>50</v>
      </c>
      <c r="E11" s="22" t="s">
        <v>50</v>
      </c>
      <c r="F11" s="22"/>
      <c r="G11" s="22"/>
      <c r="H11" s="22"/>
      <c r="I11" s="22"/>
      <c r="J11" s="22"/>
      <c r="K11" s="23" t="n">
        <f aca="false">IF(A11="","",COUNTIF(C11:J11,"✓"))</f>
        <v>3</v>
      </c>
      <c r="L11" s="22" t="n">
        <v>4</v>
      </c>
      <c r="M11" s="22" t="n">
        <v>5</v>
      </c>
      <c r="N11" s="22" t="n">
        <v>5</v>
      </c>
      <c r="O11" s="24" t="n">
        <f aca="false">IF(COUNT(L11:N11)=0,"",AVERAGE(L11:N11))</f>
        <v>4.66666666666667</v>
      </c>
      <c r="P11" s="25" t="n">
        <v>8</v>
      </c>
      <c r="Q11" s="26" t="n">
        <v>20</v>
      </c>
      <c r="R11" s="26"/>
      <c r="S11" s="23" t="n">
        <f aca="false">IF(A11="","",INT((DAY(A11)-1)/7)+1)</f>
        <v>1</v>
      </c>
      <c r="T11" s="27" t="n">
        <f aca="false">IF(C11="✓",T10+1,0)</f>
        <v>2</v>
      </c>
      <c r="U11" s="27" t="n">
        <f aca="false">IF(D11="✓",U10+1,0)</f>
        <v>3</v>
      </c>
      <c r="V11" s="27" t="n">
        <f aca="false">IF(E11="✓",V10+1,0)</f>
        <v>1</v>
      </c>
      <c r="W11" s="27" t="n">
        <f aca="false">IF(F11="✓",W10+1,0)</f>
        <v>0</v>
      </c>
      <c r="X11" s="27" t="n">
        <f aca="false">IF(G11="✓",X10+1,0)</f>
        <v>0</v>
      </c>
      <c r="Y11" s="27" t="n">
        <f aca="false">IF(H11="✓",Y10+1,0)</f>
        <v>0</v>
      </c>
      <c r="Z11" s="27" t="n">
        <f aca="false">IF(I11="✓",Z10+1,0)</f>
        <v>0</v>
      </c>
      <c r="AA11" s="27" t="n">
        <f aca="false">IF(J11="✓",AA10+1,0)</f>
        <v>0</v>
      </c>
    </row>
    <row r="12" customFormat="false" ht="15" hidden="false" customHeight="false" outlineLevel="0" collapsed="false">
      <c r="A12" s="20" t="n">
        <f aca="false">IF(6&lt;='Start Here'!$B$15,'Start Here'!$B$14+5,"")</f>
        <v>46452</v>
      </c>
      <c r="B12" s="21" t="str">
        <f aca="false">IF(A12="","",TEXT(A12,"ddd"))</f>
        <v>Sat</v>
      </c>
      <c r="C12" s="22" t="s">
        <v>50</v>
      </c>
      <c r="D12" s="22" t="s">
        <v>50</v>
      </c>
      <c r="E12" s="22" t="s">
        <v>50</v>
      </c>
      <c r="F12" s="22" t="s">
        <v>50</v>
      </c>
      <c r="G12" s="22" t="s">
        <v>50</v>
      </c>
      <c r="H12" s="22" t="s">
        <v>50</v>
      </c>
      <c r="I12" s="22"/>
      <c r="J12" s="22"/>
      <c r="K12" s="23" t="n">
        <f aca="false">IF(A12="","",COUNTIF(C12:J12,"✓"))</f>
        <v>6</v>
      </c>
      <c r="L12" s="22" t="n">
        <v>4</v>
      </c>
      <c r="M12" s="22" t="n">
        <v>3</v>
      </c>
      <c r="N12" s="22" t="n">
        <v>4</v>
      </c>
      <c r="O12" s="24" t="n">
        <f aca="false">IF(COUNT(L12:N12)=0,"",AVERAGE(L12:N12))</f>
        <v>3.66666666666667</v>
      </c>
      <c r="P12" s="25" t="n">
        <v>8</v>
      </c>
      <c r="Q12" s="26" t="n">
        <v>30</v>
      </c>
      <c r="R12" s="26"/>
      <c r="S12" s="23" t="n">
        <f aca="false">IF(A12="","",INT((DAY(A12)-1)/7)+1)</f>
        <v>1</v>
      </c>
      <c r="T12" s="27" t="n">
        <f aca="false">IF(C12="✓",T11+1,0)</f>
        <v>3</v>
      </c>
      <c r="U12" s="27" t="n">
        <f aca="false">IF(D12="✓",U11+1,0)</f>
        <v>4</v>
      </c>
      <c r="V12" s="27" t="n">
        <f aca="false">IF(E12="✓",V11+1,0)</f>
        <v>2</v>
      </c>
      <c r="W12" s="27" t="n">
        <f aca="false">IF(F12="✓",W11+1,0)</f>
        <v>1</v>
      </c>
      <c r="X12" s="27" t="n">
        <f aca="false">IF(G12="✓",X11+1,0)</f>
        <v>1</v>
      </c>
      <c r="Y12" s="27" t="n">
        <f aca="false">IF(H12="✓",Y11+1,0)</f>
        <v>1</v>
      </c>
      <c r="Z12" s="27" t="n">
        <f aca="false">IF(I12="✓",Z11+1,0)</f>
        <v>0</v>
      </c>
      <c r="AA12" s="27" t="n">
        <f aca="false">IF(J12="✓",AA11+1,0)</f>
        <v>0</v>
      </c>
    </row>
    <row r="13" customFormat="false" ht="15" hidden="false" customHeight="false" outlineLevel="0" collapsed="false">
      <c r="A13" s="20" t="n">
        <f aca="false">IF(7&lt;='Start Here'!$B$15,'Start Here'!$B$14+6,"")</f>
        <v>46453</v>
      </c>
      <c r="B13" s="21" t="str">
        <f aca="false">IF(A13="","",TEXT(A13,"ddd"))</f>
        <v>Sun</v>
      </c>
      <c r="C13" s="22"/>
      <c r="D13" s="22" t="s">
        <v>50</v>
      </c>
      <c r="E13" s="22"/>
      <c r="F13" s="22" t="s">
        <v>50</v>
      </c>
      <c r="G13" s="22"/>
      <c r="H13" s="22"/>
      <c r="I13" s="22"/>
      <c r="J13" s="22"/>
      <c r="K13" s="23" t="n">
        <f aca="false">IF(A13="","",COUNTIF(C13:J13,"✓"))</f>
        <v>2</v>
      </c>
      <c r="L13" s="22" t="n">
        <v>3</v>
      </c>
      <c r="M13" s="22" t="n">
        <v>3</v>
      </c>
      <c r="N13" s="22" t="n">
        <v>3</v>
      </c>
      <c r="O13" s="24" t="n">
        <f aca="false">IF(COUNT(L13:N13)=0,"",AVERAGE(L13:N13))</f>
        <v>3</v>
      </c>
      <c r="P13" s="25" t="n">
        <v>5.5</v>
      </c>
      <c r="Q13" s="26" t="n">
        <v>20</v>
      </c>
      <c r="R13" s="26"/>
      <c r="S13" s="23" t="n">
        <f aca="false">IF(A13="","",INT((DAY(A13)-1)/7)+1)</f>
        <v>1</v>
      </c>
      <c r="T13" s="27" t="n">
        <f aca="false">IF(C13="✓",T12+1,0)</f>
        <v>0</v>
      </c>
      <c r="U13" s="27" t="n">
        <f aca="false">IF(D13="✓",U12+1,0)</f>
        <v>5</v>
      </c>
      <c r="V13" s="27" t="n">
        <f aca="false">IF(E13="✓",V12+1,0)</f>
        <v>0</v>
      </c>
      <c r="W13" s="27" t="n">
        <f aca="false">IF(F13="✓",W12+1,0)</f>
        <v>2</v>
      </c>
      <c r="X13" s="27" t="n">
        <f aca="false">IF(G13="✓",X12+1,0)</f>
        <v>0</v>
      </c>
      <c r="Y13" s="27" t="n">
        <f aca="false">IF(H13="✓",Y12+1,0)</f>
        <v>0</v>
      </c>
      <c r="Z13" s="27" t="n">
        <f aca="false">IF(I13="✓",Z12+1,0)</f>
        <v>0</v>
      </c>
      <c r="AA13" s="27" t="n">
        <f aca="false">IF(J13="✓",AA12+1,0)</f>
        <v>0</v>
      </c>
    </row>
    <row r="14" customFormat="false" ht="15" hidden="false" customHeight="false" outlineLevel="0" collapsed="false">
      <c r="A14" s="20" t="n">
        <f aca="false">IF(8&lt;='Start Here'!$B$15,'Start Here'!$B$14+7,"")</f>
        <v>46454</v>
      </c>
      <c r="B14" s="21" t="str">
        <f aca="false">IF(A14="","",TEXT(A14,"ddd"))</f>
        <v>Mon</v>
      </c>
      <c r="C14" s="22" t="s">
        <v>50</v>
      </c>
      <c r="D14" s="22" t="s">
        <v>50</v>
      </c>
      <c r="E14" s="22"/>
      <c r="F14" s="22" t="s">
        <v>50</v>
      </c>
      <c r="G14" s="22"/>
      <c r="H14" s="22"/>
      <c r="I14" s="22"/>
      <c r="J14" s="22"/>
      <c r="K14" s="23" t="n">
        <f aca="false">IF(A14="","",COUNTIF(C14:J14,"✓"))</f>
        <v>3</v>
      </c>
      <c r="L14" s="22" t="n">
        <v>2</v>
      </c>
      <c r="M14" s="22" t="n">
        <v>2</v>
      </c>
      <c r="N14" s="22" t="n">
        <v>2</v>
      </c>
      <c r="O14" s="24" t="n">
        <f aca="false">IF(COUNT(L14:N14)=0,"",AVERAGE(L14:N14))</f>
        <v>2</v>
      </c>
      <c r="P14" s="25" t="n">
        <v>7</v>
      </c>
      <c r="Q14" s="26" t="n">
        <v>20</v>
      </c>
      <c r="R14" s="26" t="s">
        <v>51</v>
      </c>
      <c r="S14" s="23" t="n">
        <f aca="false">IF(A14="","",INT((DAY(A14)-1)/7)+1)</f>
        <v>2</v>
      </c>
      <c r="T14" s="27" t="n">
        <f aca="false">IF(C14="✓",T13+1,0)</f>
        <v>1</v>
      </c>
      <c r="U14" s="27" t="n">
        <f aca="false">IF(D14="✓",U13+1,0)</f>
        <v>6</v>
      </c>
      <c r="V14" s="27" t="n">
        <f aca="false">IF(E14="✓",V13+1,0)</f>
        <v>0</v>
      </c>
      <c r="W14" s="27" t="n">
        <f aca="false">IF(F14="✓",W13+1,0)</f>
        <v>3</v>
      </c>
      <c r="X14" s="27" t="n">
        <f aca="false">IF(G14="✓",X13+1,0)</f>
        <v>0</v>
      </c>
      <c r="Y14" s="27" t="n">
        <f aca="false">IF(H14="✓",Y13+1,0)</f>
        <v>0</v>
      </c>
      <c r="Z14" s="27" t="n">
        <f aca="false">IF(I14="✓",Z13+1,0)</f>
        <v>0</v>
      </c>
      <c r="AA14" s="27" t="n">
        <f aca="false">IF(J14="✓",AA13+1,0)</f>
        <v>0</v>
      </c>
    </row>
    <row r="15" customFormat="false" ht="15" hidden="false" customHeight="false" outlineLevel="0" collapsed="false">
      <c r="A15" s="20" t="n">
        <f aca="false">IF(9&lt;='Start Here'!$B$15,'Start Here'!$B$14+8,"")</f>
        <v>46455</v>
      </c>
      <c r="B15" s="21" t="str">
        <f aca="false">IF(A15="","",TEXT(A15,"ddd"))</f>
        <v>Tue</v>
      </c>
      <c r="C15" s="22" t="s">
        <v>50</v>
      </c>
      <c r="D15" s="22" t="s">
        <v>50</v>
      </c>
      <c r="E15" s="22"/>
      <c r="F15" s="22"/>
      <c r="G15" s="22"/>
      <c r="H15" s="22" t="s">
        <v>50</v>
      </c>
      <c r="I15" s="22"/>
      <c r="J15" s="22"/>
      <c r="K15" s="23" t="n">
        <f aca="false">IF(A15="","",COUNTIF(C15:J15,"✓"))</f>
        <v>3</v>
      </c>
      <c r="L15" s="22" t="n">
        <v>3</v>
      </c>
      <c r="M15" s="22" t="n">
        <v>3</v>
      </c>
      <c r="N15" s="22" t="n">
        <v>3</v>
      </c>
      <c r="O15" s="24" t="n">
        <f aca="false">IF(COUNT(L15:N15)=0,"",AVERAGE(L15:N15))</f>
        <v>3</v>
      </c>
      <c r="P15" s="25" t="n">
        <v>6</v>
      </c>
      <c r="Q15" s="26" t="n">
        <v>50</v>
      </c>
      <c r="R15" s="26"/>
      <c r="S15" s="23" t="n">
        <f aca="false">IF(A15="","",INT((DAY(A15)-1)/7)+1)</f>
        <v>2</v>
      </c>
      <c r="T15" s="27" t="n">
        <f aca="false">IF(C15="✓",T14+1,0)</f>
        <v>2</v>
      </c>
      <c r="U15" s="27" t="n">
        <f aca="false">IF(D15="✓",U14+1,0)</f>
        <v>7</v>
      </c>
      <c r="V15" s="27" t="n">
        <f aca="false">IF(E15="✓",V14+1,0)</f>
        <v>0</v>
      </c>
      <c r="W15" s="27" t="n">
        <f aca="false">IF(F15="✓",W14+1,0)</f>
        <v>0</v>
      </c>
      <c r="X15" s="27" t="n">
        <f aca="false">IF(G15="✓",X14+1,0)</f>
        <v>0</v>
      </c>
      <c r="Y15" s="27" t="n">
        <f aca="false">IF(H15="✓",Y14+1,0)</f>
        <v>1</v>
      </c>
      <c r="Z15" s="27" t="n">
        <f aca="false">IF(I15="✓",Z14+1,0)</f>
        <v>0</v>
      </c>
      <c r="AA15" s="27" t="n">
        <f aca="false">IF(J15="✓",AA14+1,0)</f>
        <v>0</v>
      </c>
    </row>
    <row r="16" customFormat="false" ht="15" hidden="false" customHeight="false" outlineLevel="0" collapsed="false">
      <c r="A16" s="20" t="n">
        <f aca="false">IF(10&lt;='Start Here'!$B$15,'Start Here'!$B$14+9,"")</f>
        <v>46456</v>
      </c>
      <c r="B16" s="21" t="str">
        <f aca="false">IF(A16="","",TEXT(A16,"ddd"))</f>
        <v>Wed</v>
      </c>
      <c r="C16" s="22" t="s">
        <v>50</v>
      </c>
      <c r="D16" s="22" t="s">
        <v>50</v>
      </c>
      <c r="E16" s="22" t="s">
        <v>50</v>
      </c>
      <c r="F16" s="22"/>
      <c r="G16" s="22" t="s">
        <v>50</v>
      </c>
      <c r="H16" s="22" t="s">
        <v>50</v>
      </c>
      <c r="I16" s="22"/>
      <c r="J16" s="22"/>
      <c r="K16" s="23" t="n">
        <f aca="false">IF(A16="","",COUNTIF(C16:J16,"✓"))</f>
        <v>5</v>
      </c>
      <c r="L16" s="22" t="n">
        <v>4</v>
      </c>
      <c r="M16" s="22" t="n">
        <v>5</v>
      </c>
      <c r="N16" s="22" t="n">
        <v>4</v>
      </c>
      <c r="O16" s="24" t="n">
        <f aca="false">IF(COUNT(L16:N16)=0,"",AVERAGE(L16:N16))</f>
        <v>4.33333333333333</v>
      </c>
      <c r="P16" s="25" t="n">
        <v>7</v>
      </c>
      <c r="Q16" s="26" t="n">
        <v>20</v>
      </c>
      <c r="R16" s="26"/>
      <c r="S16" s="23" t="n">
        <f aca="false">IF(A16="","",INT((DAY(A16)-1)/7)+1)</f>
        <v>2</v>
      </c>
      <c r="T16" s="27" t="n">
        <f aca="false">IF(C16="✓",T15+1,0)</f>
        <v>3</v>
      </c>
      <c r="U16" s="27" t="n">
        <f aca="false">IF(D16="✓",U15+1,0)</f>
        <v>8</v>
      </c>
      <c r="V16" s="27" t="n">
        <f aca="false">IF(E16="✓",V15+1,0)</f>
        <v>1</v>
      </c>
      <c r="W16" s="27" t="n">
        <f aca="false">IF(F16="✓",W15+1,0)</f>
        <v>0</v>
      </c>
      <c r="X16" s="27" t="n">
        <f aca="false">IF(G16="✓",X15+1,0)</f>
        <v>1</v>
      </c>
      <c r="Y16" s="27" t="n">
        <f aca="false">IF(H16="✓",Y15+1,0)</f>
        <v>2</v>
      </c>
      <c r="Z16" s="27" t="n">
        <f aca="false">IF(I16="✓",Z15+1,0)</f>
        <v>0</v>
      </c>
      <c r="AA16" s="27" t="n">
        <f aca="false">IF(J16="✓",AA15+1,0)</f>
        <v>0</v>
      </c>
    </row>
    <row r="17" customFormat="false" ht="15" hidden="false" customHeight="false" outlineLevel="0" collapsed="false">
      <c r="A17" s="20" t="n">
        <f aca="false">IF(11&lt;='Start Here'!$B$15,'Start Here'!$B$14+10,"")</f>
        <v>46457</v>
      </c>
      <c r="B17" s="21" t="str">
        <f aca="false">IF(A17="","",TEXT(A17,"ddd"))</f>
        <v>Thu</v>
      </c>
      <c r="C17" s="22" t="s">
        <v>50</v>
      </c>
      <c r="D17" s="22" t="s">
        <v>50</v>
      </c>
      <c r="E17" s="22" t="s">
        <v>50</v>
      </c>
      <c r="F17" s="22"/>
      <c r="G17" s="22"/>
      <c r="H17" s="22" t="s">
        <v>50</v>
      </c>
      <c r="I17" s="22"/>
      <c r="J17" s="22"/>
      <c r="K17" s="23" t="n">
        <f aca="false">IF(A17="","",COUNTIF(C17:J17,"✓"))</f>
        <v>4</v>
      </c>
      <c r="L17" s="22" t="n">
        <v>5</v>
      </c>
      <c r="M17" s="22" t="n">
        <v>5</v>
      </c>
      <c r="N17" s="22" t="n">
        <v>4</v>
      </c>
      <c r="O17" s="24" t="n">
        <f aca="false">IF(COUNT(L17:N17)=0,"",AVERAGE(L17:N17))</f>
        <v>4.66666666666667</v>
      </c>
      <c r="P17" s="25" t="n">
        <v>7</v>
      </c>
      <c r="Q17" s="26" t="n">
        <v>50</v>
      </c>
      <c r="R17" s="26"/>
      <c r="S17" s="23" t="n">
        <f aca="false">IF(A17="","",INT((DAY(A17)-1)/7)+1)</f>
        <v>2</v>
      </c>
      <c r="T17" s="27" t="n">
        <f aca="false">IF(C17="✓",T16+1,0)</f>
        <v>4</v>
      </c>
      <c r="U17" s="27" t="n">
        <f aca="false">IF(D17="✓",U16+1,0)</f>
        <v>9</v>
      </c>
      <c r="V17" s="27" t="n">
        <f aca="false">IF(E17="✓",V16+1,0)</f>
        <v>2</v>
      </c>
      <c r="W17" s="27" t="n">
        <f aca="false">IF(F17="✓",W16+1,0)</f>
        <v>0</v>
      </c>
      <c r="X17" s="27" t="n">
        <f aca="false">IF(G17="✓",X16+1,0)</f>
        <v>0</v>
      </c>
      <c r="Y17" s="27" t="n">
        <f aca="false">IF(H17="✓",Y16+1,0)</f>
        <v>3</v>
      </c>
      <c r="Z17" s="27" t="n">
        <f aca="false">IF(I17="✓",Z16+1,0)</f>
        <v>0</v>
      </c>
      <c r="AA17" s="27" t="n">
        <f aca="false">IF(J17="✓",AA16+1,0)</f>
        <v>0</v>
      </c>
    </row>
    <row r="18" customFormat="false" ht="15" hidden="false" customHeight="false" outlineLevel="0" collapsed="false">
      <c r="A18" s="20" t="n">
        <f aca="false">IF(12&lt;='Start Here'!$B$15,'Start Here'!$B$14+11,"")</f>
        <v>46458</v>
      </c>
      <c r="B18" s="21" t="str">
        <f aca="false">IF(A18="","",TEXT(A18,"ddd"))</f>
        <v>Fri</v>
      </c>
      <c r="C18" s="22" t="s">
        <v>50</v>
      </c>
      <c r="D18" s="22" t="s">
        <v>50</v>
      </c>
      <c r="E18" s="22" t="s">
        <v>50</v>
      </c>
      <c r="F18" s="22" t="s">
        <v>50</v>
      </c>
      <c r="G18" s="22" t="s">
        <v>50</v>
      </c>
      <c r="H18" s="22"/>
      <c r="I18" s="22"/>
      <c r="J18" s="22"/>
      <c r="K18" s="23" t="n">
        <f aca="false">IF(A18="","",COUNTIF(C18:J18,"✓"))</f>
        <v>5</v>
      </c>
      <c r="L18" s="22" t="n">
        <v>5</v>
      </c>
      <c r="M18" s="22" t="n">
        <v>5</v>
      </c>
      <c r="N18" s="22" t="n">
        <v>4</v>
      </c>
      <c r="O18" s="24" t="n">
        <f aca="false">IF(COUNT(L18:N18)=0,"",AVERAGE(L18:N18))</f>
        <v>4.66666666666667</v>
      </c>
      <c r="P18" s="25" t="n">
        <v>6.5</v>
      </c>
      <c r="Q18" s="26" t="n">
        <v>30</v>
      </c>
      <c r="R18" s="26"/>
      <c r="S18" s="23" t="n">
        <f aca="false">IF(A18="","",INT((DAY(A18)-1)/7)+1)</f>
        <v>2</v>
      </c>
      <c r="T18" s="27" t="n">
        <f aca="false">IF(C18="✓",T17+1,0)</f>
        <v>5</v>
      </c>
      <c r="U18" s="27" t="n">
        <f aca="false">IF(D18="✓",U17+1,0)</f>
        <v>10</v>
      </c>
      <c r="V18" s="27" t="n">
        <f aca="false">IF(E18="✓",V17+1,0)</f>
        <v>3</v>
      </c>
      <c r="W18" s="27" t="n">
        <f aca="false">IF(F18="✓",W17+1,0)</f>
        <v>1</v>
      </c>
      <c r="X18" s="27" t="n">
        <f aca="false">IF(G18="✓",X17+1,0)</f>
        <v>1</v>
      </c>
      <c r="Y18" s="27" t="n">
        <f aca="false">IF(H18="✓",Y17+1,0)</f>
        <v>0</v>
      </c>
      <c r="Z18" s="27" t="n">
        <f aca="false">IF(I18="✓",Z17+1,0)</f>
        <v>0</v>
      </c>
      <c r="AA18" s="27" t="n">
        <f aca="false">IF(J18="✓",AA17+1,0)</f>
        <v>0</v>
      </c>
    </row>
    <row r="19" customFormat="false" ht="15" hidden="false" customHeight="false" outlineLevel="0" collapsed="false">
      <c r="A19" s="20" t="n">
        <f aca="false">IF(13&lt;='Start Here'!$B$15,'Start Here'!$B$14+12,"")</f>
        <v>46459</v>
      </c>
      <c r="B19" s="21" t="str">
        <f aca="false">IF(A19="","",TEXT(A19,"ddd"))</f>
        <v>Sat</v>
      </c>
      <c r="C19" s="22" t="s">
        <v>50</v>
      </c>
      <c r="D19" s="22" t="s">
        <v>50</v>
      </c>
      <c r="E19" s="22"/>
      <c r="F19" s="22" t="s">
        <v>50</v>
      </c>
      <c r="G19" s="22" t="s">
        <v>50</v>
      </c>
      <c r="H19" s="22" t="s">
        <v>50</v>
      </c>
      <c r="I19" s="22"/>
      <c r="J19" s="22"/>
      <c r="K19" s="23" t="n">
        <f aca="false">IF(A19="","",COUNTIF(C19:J19,"✓"))</f>
        <v>5</v>
      </c>
      <c r="L19" s="22" t="n">
        <v>4</v>
      </c>
      <c r="M19" s="22" t="n">
        <v>3</v>
      </c>
      <c r="N19" s="22" t="n">
        <v>3</v>
      </c>
      <c r="O19" s="24" t="n">
        <f aca="false">IF(COUNT(L19:N19)=0,"",AVERAGE(L19:N19))</f>
        <v>3.33333333333333</v>
      </c>
      <c r="P19" s="25" t="n">
        <v>5.5</v>
      </c>
      <c r="Q19" s="26" t="n">
        <v>40</v>
      </c>
      <c r="R19" s="26"/>
      <c r="S19" s="23" t="n">
        <f aca="false">IF(A19="","",INT((DAY(A19)-1)/7)+1)</f>
        <v>2</v>
      </c>
      <c r="T19" s="27" t="n">
        <f aca="false">IF(C19="✓",T18+1,0)</f>
        <v>6</v>
      </c>
      <c r="U19" s="27" t="n">
        <f aca="false">IF(D19="✓",U18+1,0)</f>
        <v>11</v>
      </c>
      <c r="V19" s="27" t="n">
        <f aca="false">IF(E19="✓",V18+1,0)</f>
        <v>0</v>
      </c>
      <c r="W19" s="27" t="n">
        <f aca="false">IF(F19="✓",W18+1,0)</f>
        <v>2</v>
      </c>
      <c r="X19" s="27" t="n">
        <f aca="false">IF(G19="✓",X18+1,0)</f>
        <v>2</v>
      </c>
      <c r="Y19" s="27" t="n">
        <f aca="false">IF(H19="✓",Y18+1,0)</f>
        <v>1</v>
      </c>
      <c r="Z19" s="27" t="n">
        <f aca="false">IF(I19="✓",Z18+1,0)</f>
        <v>0</v>
      </c>
      <c r="AA19" s="27" t="n">
        <f aca="false">IF(J19="✓",AA18+1,0)</f>
        <v>0</v>
      </c>
    </row>
    <row r="20" customFormat="false" ht="15" hidden="false" customHeight="false" outlineLevel="0" collapsed="false">
      <c r="A20" s="20" t="n">
        <f aca="false">IF(14&lt;='Start Here'!$B$15,'Start Here'!$B$14+13,"")</f>
        <v>46460</v>
      </c>
      <c r="B20" s="21" t="str">
        <f aca="false">IF(A20="","",TEXT(A20,"ddd"))</f>
        <v>Sun</v>
      </c>
      <c r="C20" s="22" t="s">
        <v>50</v>
      </c>
      <c r="D20" s="22" t="s">
        <v>50</v>
      </c>
      <c r="E20" s="22"/>
      <c r="F20" s="22"/>
      <c r="G20" s="22"/>
      <c r="H20" s="22"/>
      <c r="I20" s="22"/>
      <c r="J20" s="22"/>
      <c r="K20" s="23" t="n">
        <f aca="false">IF(A20="","",COUNTIF(C20:J20,"✓"))</f>
        <v>2</v>
      </c>
      <c r="L20" s="22" t="n">
        <v>2</v>
      </c>
      <c r="M20" s="22" t="n">
        <v>1</v>
      </c>
      <c r="N20" s="22" t="n">
        <v>3</v>
      </c>
      <c r="O20" s="24" t="n">
        <f aca="false">IF(COUNT(L20:N20)=0,"",AVERAGE(L20:N20))</f>
        <v>2</v>
      </c>
      <c r="P20" s="25" t="n">
        <v>6</v>
      </c>
      <c r="Q20" s="26" t="n">
        <v>30</v>
      </c>
      <c r="R20" s="26"/>
      <c r="S20" s="23" t="n">
        <f aca="false">IF(A20="","",INT((DAY(A20)-1)/7)+1)</f>
        <v>2</v>
      </c>
      <c r="T20" s="27" t="n">
        <f aca="false">IF(C20="✓",T19+1,0)</f>
        <v>7</v>
      </c>
      <c r="U20" s="27" t="n">
        <f aca="false">IF(D20="✓",U19+1,0)</f>
        <v>12</v>
      </c>
      <c r="V20" s="27" t="n">
        <f aca="false">IF(E20="✓",V19+1,0)</f>
        <v>0</v>
      </c>
      <c r="W20" s="27" t="n">
        <f aca="false">IF(F20="✓",W19+1,0)</f>
        <v>0</v>
      </c>
      <c r="X20" s="27" t="n">
        <f aca="false">IF(G20="✓",X19+1,0)</f>
        <v>0</v>
      </c>
      <c r="Y20" s="27" t="n">
        <f aca="false">IF(H20="✓",Y19+1,0)</f>
        <v>0</v>
      </c>
      <c r="Z20" s="27" t="n">
        <f aca="false">IF(I20="✓",Z19+1,0)</f>
        <v>0</v>
      </c>
      <c r="AA20" s="27" t="n">
        <f aca="false">IF(J20="✓",AA19+1,0)</f>
        <v>0</v>
      </c>
    </row>
    <row r="21" customFormat="false" ht="15" hidden="false" customHeight="false" outlineLevel="0" collapsed="false">
      <c r="A21" s="20" t="n">
        <f aca="false">IF(15&lt;='Start Here'!$B$15,'Start Here'!$B$14+14,"")</f>
        <v>46461</v>
      </c>
      <c r="B21" s="21" t="str">
        <f aca="false">IF(A21="","",TEXT(A21,"ddd"))</f>
        <v>Mon</v>
      </c>
      <c r="C21" s="22" t="s">
        <v>50</v>
      </c>
      <c r="D21" s="22" t="s">
        <v>50</v>
      </c>
      <c r="E21" s="22"/>
      <c r="F21" s="22" t="s">
        <v>50</v>
      </c>
      <c r="G21" s="22"/>
      <c r="H21" s="22"/>
      <c r="I21" s="22"/>
      <c r="J21" s="22"/>
      <c r="K21" s="23" t="n">
        <f aca="false">IF(A21="","",COUNTIF(C21:J21,"✓"))</f>
        <v>3</v>
      </c>
      <c r="L21" s="22" t="n">
        <v>4</v>
      </c>
      <c r="M21" s="22" t="n">
        <v>4</v>
      </c>
      <c r="N21" s="22" t="n">
        <v>5</v>
      </c>
      <c r="O21" s="24" t="n">
        <f aca="false">IF(COUNT(L21:N21)=0,"",AVERAGE(L21:N21))</f>
        <v>4.33333333333333</v>
      </c>
      <c r="P21" s="25" t="n">
        <v>5.5</v>
      </c>
      <c r="Q21" s="26" t="n">
        <v>30</v>
      </c>
      <c r="R21" s="26" t="s">
        <v>52</v>
      </c>
      <c r="S21" s="23" t="n">
        <f aca="false">IF(A21="","",INT((DAY(A21)-1)/7)+1)</f>
        <v>3</v>
      </c>
      <c r="T21" s="27" t="n">
        <f aca="false">IF(C21="✓",T20+1,0)</f>
        <v>8</v>
      </c>
      <c r="U21" s="27" t="n">
        <f aca="false">IF(D21="✓",U20+1,0)</f>
        <v>13</v>
      </c>
      <c r="V21" s="27" t="n">
        <f aca="false">IF(E21="✓",V20+1,0)</f>
        <v>0</v>
      </c>
      <c r="W21" s="27" t="n">
        <f aca="false">IF(F21="✓",W20+1,0)</f>
        <v>1</v>
      </c>
      <c r="X21" s="27" t="n">
        <f aca="false">IF(G21="✓",X20+1,0)</f>
        <v>0</v>
      </c>
      <c r="Y21" s="27" t="n">
        <f aca="false">IF(H21="✓",Y20+1,0)</f>
        <v>0</v>
      </c>
      <c r="Z21" s="27" t="n">
        <f aca="false">IF(I21="✓",Z20+1,0)</f>
        <v>0</v>
      </c>
      <c r="AA21" s="27" t="n">
        <f aca="false">IF(J21="✓",AA20+1,0)</f>
        <v>0</v>
      </c>
    </row>
    <row r="22" customFormat="false" ht="15" hidden="false" customHeight="false" outlineLevel="0" collapsed="false">
      <c r="A22" s="20" t="n">
        <f aca="false">IF(16&lt;='Start Here'!$B$15,'Start Here'!$B$14+15,"")</f>
        <v>46462</v>
      </c>
      <c r="B22" s="21" t="str">
        <f aca="false">IF(A22="","",TEXT(A22,"ddd"))</f>
        <v>Tue</v>
      </c>
      <c r="C22" s="22" t="s">
        <v>50</v>
      </c>
      <c r="D22" s="22" t="s">
        <v>50</v>
      </c>
      <c r="E22" s="22" t="s">
        <v>50</v>
      </c>
      <c r="F22" s="22"/>
      <c r="G22" s="22"/>
      <c r="H22" s="22"/>
      <c r="I22" s="22"/>
      <c r="J22" s="22"/>
      <c r="K22" s="23" t="n">
        <f aca="false">IF(A22="","",COUNTIF(C22:J22,"✓"))</f>
        <v>3</v>
      </c>
      <c r="L22" s="22" t="n">
        <v>3</v>
      </c>
      <c r="M22" s="22" t="n">
        <v>3</v>
      </c>
      <c r="N22" s="22" t="n">
        <v>3</v>
      </c>
      <c r="O22" s="24" t="n">
        <f aca="false">IF(COUNT(L22:N22)=0,"",AVERAGE(L22:N22))</f>
        <v>3</v>
      </c>
      <c r="P22" s="25" t="n">
        <v>6.5</v>
      </c>
      <c r="Q22" s="26" t="n">
        <v>40</v>
      </c>
      <c r="R22" s="26"/>
      <c r="S22" s="23" t="n">
        <f aca="false">IF(A22="","",INT((DAY(A22)-1)/7)+1)</f>
        <v>3</v>
      </c>
      <c r="T22" s="27" t="n">
        <f aca="false">IF(C22="✓",T21+1,0)</f>
        <v>9</v>
      </c>
      <c r="U22" s="27" t="n">
        <f aca="false">IF(D22="✓",U21+1,0)</f>
        <v>14</v>
      </c>
      <c r="V22" s="27" t="n">
        <f aca="false">IF(E22="✓",V21+1,0)</f>
        <v>1</v>
      </c>
      <c r="W22" s="27" t="n">
        <f aca="false">IF(F22="✓",W21+1,0)</f>
        <v>0</v>
      </c>
      <c r="X22" s="27" t="n">
        <f aca="false">IF(G22="✓",X21+1,0)</f>
        <v>0</v>
      </c>
      <c r="Y22" s="27" t="n">
        <f aca="false">IF(H22="✓",Y21+1,0)</f>
        <v>0</v>
      </c>
      <c r="Z22" s="27" t="n">
        <f aca="false">IF(I22="✓",Z21+1,0)</f>
        <v>0</v>
      </c>
      <c r="AA22" s="27" t="n">
        <f aca="false">IF(J22="✓",AA21+1,0)</f>
        <v>0</v>
      </c>
    </row>
    <row r="23" customFormat="false" ht="15" hidden="false" customHeight="false" outlineLevel="0" collapsed="false">
      <c r="A23" s="20" t="n">
        <f aca="false">IF(17&lt;='Start Here'!$B$15,'Start Here'!$B$14+16,"")</f>
        <v>46463</v>
      </c>
      <c r="B23" s="21" t="str">
        <f aca="false">IF(A23="","",TEXT(A23,"ddd"))</f>
        <v>Wed</v>
      </c>
      <c r="C23" s="22" t="s">
        <v>50</v>
      </c>
      <c r="D23" s="22" t="s">
        <v>50</v>
      </c>
      <c r="E23" s="22"/>
      <c r="F23" s="22" t="s">
        <v>50</v>
      </c>
      <c r="G23" s="22" t="s">
        <v>50</v>
      </c>
      <c r="H23" s="22"/>
      <c r="I23" s="22"/>
      <c r="J23" s="22"/>
      <c r="K23" s="23" t="n">
        <f aca="false">IF(A23="","",COUNTIF(C23:J23,"✓"))</f>
        <v>4</v>
      </c>
      <c r="L23" s="22" t="n">
        <v>3</v>
      </c>
      <c r="M23" s="22" t="n">
        <v>3</v>
      </c>
      <c r="N23" s="22" t="n">
        <v>2</v>
      </c>
      <c r="O23" s="24" t="n">
        <f aca="false">IF(COUNT(L23:N23)=0,"",AVERAGE(L23:N23))</f>
        <v>2.66666666666667</v>
      </c>
      <c r="P23" s="25" t="n">
        <v>5.5</v>
      </c>
      <c r="Q23" s="26" t="n">
        <v>20</v>
      </c>
      <c r="R23" s="26"/>
      <c r="S23" s="23" t="n">
        <f aca="false">IF(A23="","",INT((DAY(A23)-1)/7)+1)</f>
        <v>3</v>
      </c>
      <c r="T23" s="27" t="n">
        <f aca="false">IF(C23="✓",T22+1,0)</f>
        <v>10</v>
      </c>
      <c r="U23" s="27" t="n">
        <f aca="false">IF(D23="✓",U22+1,0)</f>
        <v>15</v>
      </c>
      <c r="V23" s="27" t="n">
        <f aca="false">IF(E23="✓",V22+1,0)</f>
        <v>0</v>
      </c>
      <c r="W23" s="27" t="n">
        <f aca="false">IF(F23="✓",W22+1,0)</f>
        <v>1</v>
      </c>
      <c r="X23" s="27" t="n">
        <f aca="false">IF(G23="✓",X22+1,0)</f>
        <v>1</v>
      </c>
      <c r="Y23" s="27" t="n">
        <f aca="false">IF(H23="✓",Y22+1,0)</f>
        <v>0</v>
      </c>
      <c r="Z23" s="27" t="n">
        <f aca="false">IF(I23="✓",Z22+1,0)</f>
        <v>0</v>
      </c>
      <c r="AA23" s="27" t="n">
        <f aca="false">IF(J23="✓",AA22+1,0)</f>
        <v>0</v>
      </c>
    </row>
    <row r="24" customFormat="false" ht="15" hidden="false" customHeight="false" outlineLevel="0" collapsed="false">
      <c r="A24" s="20" t="n">
        <f aca="false">IF(18&lt;='Start Here'!$B$15,'Start Here'!$B$14+17,"")</f>
        <v>46464</v>
      </c>
      <c r="B24" s="21" t="str">
        <f aca="false">IF(A24="","",TEXT(A24,"ddd"))</f>
        <v>Thu</v>
      </c>
      <c r="C24" s="22"/>
      <c r="D24" s="22" t="s">
        <v>50</v>
      </c>
      <c r="E24" s="22"/>
      <c r="F24" s="22"/>
      <c r="G24" s="22"/>
      <c r="H24" s="22"/>
      <c r="I24" s="22"/>
      <c r="J24" s="22"/>
      <c r="K24" s="23" t="n">
        <f aca="false">IF(A24="","",COUNTIF(C24:J24,"✓"))</f>
        <v>1</v>
      </c>
      <c r="L24" s="22" t="n">
        <v>3</v>
      </c>
      <c r="M24" s="22" t="n">
        <v>4</v>
      </c>
      <c r="N24" s="22" t="n">
        <v>3</v>
      </c>
      <c r="O24" s="24" t="n">
        <f aca="false">IF(COUNT(L24:N24)=0,"",AVERAGE(L24:N24))</f>
        <v>3.33333333333333</v>
      </c>
      <c r="P24" s="25" t="n">
        <v>7</v>
      </c>
      <c r="Q24" s="26" t="n">
        <v>40</v>
      </c>
      <c r="R24" s="26"/>
      <c r="S24" s="23" t="n">
        <f aca="false">IF(A24="","",INT((DAY(A24)-1)/7)+1)</f>
        <v>3</v>
      </c>
      <c r="T24" s="27" t="n">
        <f aca="false">IF(C24="✓",T23+1,0)</f>
        <v>0</v>
      </c>
      <c r="U24" s="27" t="n">
        <f aca="false">IF(D24="✓",U23+1,0)</f>
        <v>16</v>
      </c>
      <c r="V24" s="27" t="n">
        <f aca="false">IF(E24="✓",V23+1,0)</f>
        <v>0</v>
      </c>
      <c r="W24" s="27" t="n">
        <f aca="false">IF(F24="✓",W23+1,0)</f>
        <v>0</v>
      </c>
      <c r="X24" s="27" t="n">
        <f aca="false">IF(G24="✓",X23+1,0)</f>
        <v>0</v>
      </c>
      <c r="Y24" s="27" t="n">
        <f aca="false">IF(H24="✓",Y23+1,0)</f>
        <v>0</v>
      </c>
      <c r="Z24" s="27" t="n">
        <f aca="false">IF(I24="✓",Z23+1,0)</f>
        <v>0</v>
      </c>
      <c r="AA24" s="27" t="n">
        <f aca="false">IF(J24="✓",AA23+1,0)</f>
        <v>0</v>
      </c>
    </row>
    <row r="25" customFormat="false" ht="15" hidden="false" customHeight="false" outlineLevel="0" collapsed="false">
      <c r="A25" s="20" t="n">
        <f aca="false">IF(19&lt;='Start Here'!$B$15,'Start Here'!$B$14+18,"")</f>
        <v>46465</v>
      </c>
      <c r="B25" s="21" t="str">
        <f aca="false">IF(A25="","",TEXT(A25,"ddd"))</f>
        <v>Fri</v>
      </c>
      <c r="C25" s="22" t="s">
        <v>50</v>
      </c>
      <c r="D25" s="22" t="s">
        <v>50</v>
      </c>
      <c r="E25" s="22"/>
      <c r="F25" s="22"/>
      <c r="G25" s="22"/>
      <c r="H25" s="22"/>
      <c r="I25" s="22"/>
      <c r="J25" s="22"/>
      <c r="K25" s="23" t="n">
        <f aca="false">IF(A25="","",COUNTIF(C25:J25,"✓"))</f>
        <v>2</v>
      </c>
      <c r="L25" s="22" t="n">
        <v>2</v>
      </c>
      <c r="M25" s="22" t="n">
        <v>1</v>
      </c>
      <c r="N25" s="22" t="n">
        <v>1</v>
      </c>
      <c r="O25" s="24" t="n">
        <f aca="false">IF(COUNT(L25:N25)=0,"",AVERAGE(L25:N25))</f>
        <v>1.33333333333333</v>
      </c>
      <c r="P25" s="25" t="n">
        <v>6.5</v>
      </c>
      <c r="Q25" s="26" t="n">
        <v>40</v>
      </c>
      <c r="R25" s="26"/>
      <c r="S25" s="23" t="n">
        <f aca="false">IF(A25="","",INT((DAY(A25)-1)/7)+1)</f>
        <v>3</v>
      </c>
      <c r="T25" s="27" t="n">
        <f aca="false">IF(C25="✓",T24+1,0)</f>
        <v>1</v>
      </c>
      <c r="U25" s="27" t="n">
        <f aca="false">IF(D25="✓",U24+1,0)</f>
        <v>17</v>
      </c>
      <c r="V25" s="27" t="n">
        <f aca="false">IF(E25="✓",V24+1,0)</f>
        <v>0</v>
      </c>
      <c r="W25" s="27" t="n">
        <f aca="false">IF(F25="✓",W24+1,0)</f>
        <v>0</v>
      </c>
      <c r="X25" s="27" t="n">
        <f aca="false">IF(G25="✓",X24+1,0)</f>
        <v>0</v>
      </c>
      <c r="Y25" s="27" t="n">
        <f aca="false">IF(H25="✓",Y24+1,0)</f>
        <v>0</v>
      </c>
      <c r="Z25" s="27" t="n">
        <f aca="false">IF(I25="✓",Z24+1,0)</f>
        <v>0</v>
      </c>
      <c r="AA25" s="27" t="n">
        <f aca="false">IF(J25="✓",AA24+1,0)</f>
        <v>0</v>
      </c>
    </row>
    <row r="26" customFormat="false" ht="15" hidden="false" customHeight="false" outlineLevel="0" collapsed="false">
      <c r="A26" s="20" t="n">
        <f aca="false">IF(20&lt;='Start Here'!$B$15,'Start Here'!$B$14+19,"")</f>
        <v>46466</v>
      </c>
      <c r="B26" s="21" t="str">
        <f aca="false">IF(A26="","",TEXT(A26,"ddd"))</f>
        <v>Sat</v>
      </c>
      <c r="C26" s="22" t="s">
        <v>50</v>
      </c>
      <c r="D26" s="22"/>
      <c r="E26" s="22" t="s">
        <v>50</v>
      </c>
      <c r="F26" s="22"/>
      <c r="G26" s="22" t="s">
        <v>50</v>
      </c>
      <c r="H26" s="22"/>
      <c r="I26" s="22"/>
      <c r="J26" s="22"/>
      <c r="K26" s="23" t="n">
        <f aca="false">IF(A26="","",COUNTIF(C26:J26,"✓"))</f>
        <v>3</v>
      </c>
      <c r="L26" s="22" t="n">
        <v>4</v>
      </c>
      <c r="M26" s="22" t="n">
        <v>4</v>
      </c>
      <c r="N26" s="22" t="n">
        <v>3</v>
      </c>
      <c r="O26" s="24" t="n">
        <f aca="false">IF(COUNT(L26:N26)=0,"",AVERAGE(L26:N26))</f>
        <v>3.66666666666667</v>
      </c>
      <c r="P26" s="25" t="n">
        <v>8</v>
      </c>
      <c r="Q26" s="26" t="n">
        <v>30</v>
      </c>
      <c r="R26" s="26"/>
      <c r="S26" s="23" t="n">
        <f aca="false">IF(A26="","",INT((DAY(A26)-1)/7)+1)</f>
        <v>3</v>
      </c>
      <c r="T26" s="27" t="n">
        <f aca="false">IF(C26="✓",T25+1,0)</f>
        <v>2</v>
      </c>
      <c r="U26" s="27" t="n">
        <f aca="false">IF(D26="✓",U25+1,0)</f>
        <v>0</v>
      </c>
      <c r="V26" s="27" t="n">
        <f aca="false">IF(E26="✓",V25+1,0)</f>
        <v>1</v>
      </c>
      <c r="W26" s="27" t="n">
        <f aca="false">IF(F26="✓",W25+1,0)</f>
        <v>0</v>
      </c>
      <c r="X26" s="27" t="n">
        <f aca="false">IF(G26="✓",X25+1,0)</f>
        <v>1</v>
      </c>
      <c r="Y26" s="27" t="n">
        <f aca="false">IF(H26="✓",Y25+1,0)</f>
        <v>0</v>
      </c>
      <c r="Z26" s="27" t="n">
        <f aca="false">IF(I26="✓",Z25+1,0)</f>
        <v>0</v>
      </c>
      <c r="AA26" s="27" t="n">
        <f aca="false">IF(J26="✓",AA25+1,0)</f>
        <v>0</v>
      </c>
    </row>
    <row r="27" customFormat="false" ht="15" hidden="false" customHeight="false" outlineLevel="0" collapsed="false">
      <c r="A27" s="20" t="n">
        <f aca="false">IF(21&lt;='Start Here'!$B$15,'Start Here'!$B$14+20,"")</f>
        <v>46467</v>
      </c>
      <c r="B27" s="21" t="str">
        <f aca="false">IF(A27="","",TEXT(A27,"ddd"))</f>
        <v>Sun</v>
      </c>
      <c r="C27" s="22" t="s">
        <v>50</v>
      </c>
      <c r="D27" s="22" t="s">
        <v>50</v>
      </c>
      <c r="E27" s="22"/>
      <c r="F27" s="22"/>
      <c r="G27" s="22" t="s">
        <v>50</v>
      </c>
      <c r="H27" s="22"/>
      <c r="I27" s="22"/>
      <c r="J27" s="22"/>
      <c r="K27" s="23" t="n">
        <f aca="false">IF(A27="","",COUNTIF(C27:J27,"✓"))</f>
        <v>3</v>
      </c>
      <c r="L27" s="22" t="n">
        <v>3</v>
      </c>
      <c r="M27" s="22" t="n">
        <v>1</v>
      </c>
      <c r="N27" s="22" t="n">
        <v>2</v>
      </c>
      <c r="O27" s="24" t="n">
        <f aca="false">IF(COUNT(L27:N27)=0,"",AVERAGE(L27:N27))</f>
        <v>2</v>
      </c>
      <c r="P27" s="25" t="n">
        <v>7</v>
      </c>
      <c r="Q27" s="26" t="n">
        <v>50</v>
      </c>
      <c r="R27" s="26"/>
      <c r="S27" s="23" t="n">
        <f aca="false">IF(A27="","",INT((DAY(A27)-1)/7)+1)</f>
        <v>3</v>
      </c>
      <c r="T27" s="27" t="n">
        <f aca="false">IF(C27="✓",T26+1,0)</f>
        <v>3</v>
      </c>
      <c r="U27" s="27" t="n">
        <f aca="false">IF(D27="✓",U26+1,0)</f>
        <v>1</v>
      </c>
      <c r="V27" s="27" t="n">
        <f aca="false">IF(E27="✓",V26+1,0)</f>
        <v>0</v>
      </c>
      <c r="W27" s="27" t="n">
        <f aca="false">IF(F27="✓",W26+1,0)</f>
        <v>0</v>
      </c>
      <c r="X27" s="27" t="n">
        <f aca="false">IF(G27="✓",X26+1,0)</f>
        <v>2</v>
      </c>
      <c r="Y27" s="27" t="n">
        <f aca="false">IF(H27="✓",Y26+1,0)</f>
        <v>0</v>
      </c>
      <c r="Z27" s="27" t="n">
        <f aca="false">IF(I27="✓",Z26+1,0)</f>
        <v>0</v>
      </c>
      <c r="AA27" s="27" t="n">
        <f aca="false">IF(J27="✓",AA26+1,0)</f>
        <v>0</v>
      </c>
    </row>
    <row r="28" customFormat="false" ht="15" hidden="false" customHeight="false" outlineLevel="0" collapsed="false">
      <c r="A28" s="20" t="n">
        <f aca="false">IF(22&lt;='Start Here'!$B$15,'Start Here'!$B$14+21,"")</f>
        <v>46468</v>
      </c>
      <c r="B28" s="21" t="str">
        <f aca="false">IF(A28="","",TEXT(A28,"ddd"))</f>
        <v>Mon</v>
      </c>
      <c r="C28" s="22"/>
      <c r="D28" s="22"/>
      <c r="E28" s="22"/>
      <c r="F28" s="22"/>
      <c r="G28" s="22"/>
      <c r="H28" s="22"/>
      <c r="I28" s="22"/>
      <c r="J28" s="22"/>
      <c r="K28" s="23" t="n">
        <f aca="false">IF(A28="","",COUNTIF(C28:J28,"✓"))</f>
        <v>0</v>
      </c>
      <c r="L28" s="22"/>
      <c r="M28" s="22"/>
      <c r="N28" s="22"/>
      <c r="O28" s="24" t="str">
        <f aca="false">IF(COUNT(L28:N28)=0,"",AVERAGE(L28:N28))</f>
        <v/>
      </c>
      <c r="P28" s="25"/>
      <c r="Q28" s="26"/>
      <c r="R28" s="26"/>
      <c r="S28" s="23" t="n">
        <f aca="false">IF(A28="","",INT((DAY(A28)-1)/7)+1)</f>
        <v>4</v>
      </c>
      <c r="T28" s="27" t="n">
        <f aca="false">IF(C28="✓",T27+1,0)</f>
        <v>0</v>
      </c>
      <c r="U28" s="27" t="n">
        <f aca="false">IF(D28="✓",U27+1,0)</f>
        <v>0</v>
      </c>
      <c r="V28" s="27" t="n">
        <f aca="false">IF(E28="✓",V27+1,0)</f>
        <v>0</v>
      </c>
      <c r="W28" s="27" t="n">
        <f aca="false">IF(F28="✓",W27+1,0)</f>
        <v>0</v>
      </c>
      <c r="X28" s="27" t="n">
        <f aca="false">IF(G28="✓",X27+1,0)</f>
        <v>0</v>
      </c>
      <c r="Y28" s="27" t="n">
        <f aca="false">IF(H28="✓",Y27+1,0)</f>
        <v>0</v>
      </c>
      <c r="Z28" s="27" t="n">
        <f aca="false">IF(I28="✓",Z27+1,0)</f>
        <v>0</v>
      </c>
      <c r="AA28" s="27" t="n">
        <f aca="false">IF(J28="✓",AA27+1,0)</f>
        <v>0</v>
      </c>
    </row>
    <row r="29" customFormat="false" ht="15" hidden="false" customHeight="false" outlineLevel="0" collapsed="false">
      <c r="A29" s="20" t="n">
        <f aca="false">IF(23&lt;='Start Here'!$B$15,'Start Here'!$B$14+22,"")</f>
        <v>46469</v>
      </c>
      <c r="B29" s="21" t="str">
        <f aca="false">IF(A29="","",TEXT(A29,"ddd"))</f>
        <v>Tue</v>
      </c>
      <c r="C29" s="22"/>
      <c r="D29" s="22"/>
      <c r="E29" s="22"/>
      <c r="F29" s="22"/>
      <c r="G29" s="22"/>
      <c r="H29" s="22"/>
      <c r="I29" s="22"/>
      <c r="J29" s="22"/>
      <c r="K29" s="23" t="n">
        <f aca="false">IF(A29="","",COUNTIF(C29:J29,"✓"))</f>
        <v>0</v>
      </c>
      <c r="L29" s="22"/>
      <c r="M29" s="22"/>
      <c r="N29" s="22"/>
      <c r="O29" s="24" t="str">
        <f aca="false">IF(COUNT(L29:N29)=0,"",AVERAGE(L29:N29))</f>
        <v/>
      </c>
      <c r="P29" s="25"/>
      <c r="Q29" s="26"/>
      <c r="R29" s="26"/>
      <c r="S29" s="23" t="n">
        <f aca="false">IF(A29="","",INT((DAY(A29)-1)/7)+1)</f>
        <v>4</v>
      </c>
      <c r="T29" s="27" t="n">
        <f aca="false">IF(C29="✓",T28+1,0)</f>
        <v>0</v>
      </c>
      <c r="U29" s="27" t="n">
        <f aca="false">IF(D29="✓",U28+1,0)</f>
        <v>0</v>
      </c>
      <c r="V29" s="27" t="n">
        <f aca="false">IF(E29="✓",V28+1,0)</f>
        <v>0</v>
      </c>
      <c r="W29" s="27" t="n">
        <f aca="false">IF(F29="✓",W28+1,0)</f>
        <v>0</v>
      </c>
      <c r="X29" s="27" t="n">
        <f aca="false">IF(G29="✓",X28+1,0)</f>
        <v>0</v>
      </c>
      <c r="Y29" s="27" t="n">
        <f aca="false">IF(H29="✓",Y28+1,0)</f>
        <v>0</v>
      </c>
      <c r="Z29" s="27" t="n">
        <f aca="false">IF(I29="✓",Z28+1,0)</f>
        <v>0</v>
      </c>
      <c r="AA29" s="27" t="n">
        <f aca="false">IF(J29="✓",AA28+1,0)</f>
        <v>0</v>
      </c>
    </row>
    <row r="30" customFormat="false" ht="15" hidden="false" customHeight="false" outlineLevel="0" collapsed="false">
      <c r="A30" s="20" t="n">
        <f aca="false">IF(24&lt;='Start Here'!$B$15,'Start Here'!$B$14+23,"")</f>
        <v>46470</v>
      </c>
      <c r="B30" s="21" t="str">
        <f aca="false">IF(A30="","",TEXT(A30,"ddd"))</f>
        <v>Wed</v>
      </c>
      <c r="C30" s="22"/>
      <c r="D30" s="22"/>
      <c r="E30" s="22"/>
      <c r="F30" s="22"/>
      <c r="G30" s="22"/>
      <c r="H30" s="22"/>
      <c r="I30" s="22"/>
      <c r="J30" s="22"/>
      <c r="K30" s="23" t="n">
        <f aca="false">IF(A30="","",COUNTIF(C30:J30,"✓"))</f>
        <v>0</v>
      </c>
      <c r="L30" s="22"/>
      <c r="M30" s="22"/>
      <c r="N30" s="22"/>
      <c r="O30" s="24" t="str">
        <f aca="false">IF(COUNT(L30:N30)=0,"",AVERAGE(L30:N30))</f>
        <v/>
      </c>
      <c r="P30" s="25"/>
      <c r="Q30" s="26"/>
      <c r="R30" s="26"/>
      <c r="S30" s="23" t="n">
        <f aca="false">IF(A30="","",INT((DAY(A30)-1)/7)+1)</f>
        <v>4</v>
      </c>
      <c r="T30" s="27" t="n">
        <f aca="false">IF(C30="✓",T29+1,0)</f>
        <v>0</v>
      </c>
      <c r="U30" s="27" t="n">
        <f aca="false">IF(D30="✓",U29+1,0)</f>
        <v>0</v>
      </c>
      <c r="V30" s="27" t="n">
        <f aca="false">IF(E30="✓",V29+1,0)</f>
        <v>0</v>
      </c>
      <c r="W30" s="27" t="n">
        <f aca="false">IF(F30="✓",W29+1,0)</f>
        <v>0</v>
      </c>
      <c r="X30" s="27" t="n">
        <f aca="false">IF(G30="✓",X29+1,0)</f>
        <v>0</v>
      </c>
      <c r="Y30" s="27" t="n">
        <f aca="false">IF(H30="✓",Y29+1,0)</f>
        <v>0</v>
      </c>
      <c r="Z30" s="27" t="n">
        <f aca="false">IF(I30="✓",Z29+1,0)</f>
        <v>0</v>
      </c>
      <c r="AA30" s="27" t="n">
        <f aca="false">IF(J30="✓",AA29+1,0)</f>
        <v>0</v>
      </c>
    </row>
    <row r="31" customFormat="false" ht="15" hidden="false" customHeight="false" outlineLevel="0" collapsed="false">
      <c r="A31" s="20" t="n">
        <f aca="false">IF(25&lt;='Start Here'!$B$15,'Start Here'!$B$14+24,"")</f>
        <v>46471</v>
      </c>
      <c r="B31" s="21" t="str">
        <f aca="false">IF(A31="","",TEXT(A31,"ddd"))</f>
        <v>Thu</v>
      </c>
      <c r="C31" s="22"/>
      <c r="D31" s="22"/>
      <c r="E31" s="22"/>
      <c r="F31" s="22"/>
      <c r="G31" s="22"/>
      <c r="H31" s="22"/>
      <c r="I31" s="22"/>
      <c r="J31" s="22"/>
      <c r="K31" s="23" t="n">
        <f aca="false">IF(A31="","",COUNTIF(C31:J31,"✓"))</f>
        <v>0</v>
      </c>
      <c r="L31" s="22"/>
      <c r="M31" s="22"/>
      <c r="N31" s="22"/>
      <c r="O31" s="24" t="str">
        <f aca="false">IF(COUNT(L31:N31)=0,"",AVERAGE(L31:N31))</f>
        <v/>
      </c>
      <c r="P31" s="25"/>
      <c r="Q31" s="26"/>
      <c r="R31" s="26"/>
      <c r="S31" s="23" t="n">
        <f aca="false">IF(A31="","",INT((DAY(A31)-1)/7)+1)</f>
        <v>4</v>
      </c>
      <c r="T31" s="27" t="n">
        <f aca="false">IF(C31="✓",T30+1,0)</f>
        <v>0</v>
      </c>
      <c r="U31" s="27" t="n">
        <f aca="false">IF(D31="✓",U30+1,0)</f>
        <v>0</v>
      </c>
      <c r="V31" s="27" t="n">
        <f aca="false">IF(E31="✓",V30+1,0)</f>
        <v>0</v>
      </c>
      <c r="W31" s="27" t="n">
        <f aca="false">IF(F31="✓",W30+1,0)</f>
        <v>0</v>
      </c>
      <c r="X31" s="27" t="n">
        <f aca="false">IF(G31="✓",X30+1,0)</f>
        <v>0</v>
      </c>
      <c r="Y31" s="27" t="n">
        <f aca="false">IF(H31="✓",Y30+1,0)</f>
        <v>0</v>
      </c>
      <c r="Z31" s="27" t="n">
        <f aca="false">IF(I31="✓",Z30+1,0)</f>
        <v>0</v>
      </c>
      <c r="AA31" s="27" t="n">
        <f aca="false">IF(J31="✓",AA30+1,0)</f>
        <v>0</v>
      </c>
    </row>
    <row r="32" customFormat="false" ht="15" hidden="false" customHeight="false" outlineLevel="0" collapsed="false">
      <c r="A32" s="20" t="n">
        <f aca="false">IF(26&lt;='Start Here'!$B$15,'Start Here'!$B$14+25,"")</f>
        <v>46472</v>
      </c>
      <c r="B32" s="21" t="str">
        <f aca="false">IF(A32="","",TEXT(A32,"ddd"))</f>
        <v>Fri</v>
      </c>
      <c r="C32" s="22"/>
      <c r="D32" s="22"/>
      <c r="E32" s="22"/>
      <c r="F32" s="22"/>
      <c r="G32" s="22"/>
      <c r="H32" s="22"/>
      <c r="I32" s="22"/>
      <c r="J32" s="22"/>
      <c r="K32" s="23" t="n">
        <f aca="false">IF(A32="","",COUNTIF(C32:J32,"✓"))</f>
        <v>0</v>
      </c>
      <c r="L32" s="22"/>
      <c r="M32" s="22"/>
      <c r="N32" s="22"/>
      <c r="O32" s="24" t="str">
        <f aca="false">IF(COUNT(L32:N32)=0,"",AVERAGE(L32:N32))</f>
        <v/>
      </c>
      <c r="P32" s="25"/>
      <c r="Q32" s="26"/>
      <c r="R32" s="26"/>
      <c r="S32" s="23" t="n">
        <f aca="false">IF(A32="","",INT((DAY(A32)-1)/7)+1)</f>
        <v>4</v>
      </c>
      <c r="T32" s="27" t="n">
        <f aca="false">IF(C32="✓",T31+1,0)</f>
        <v>0</v>
      </c>
      <c r="U32" s="27" t="n">
        <f aca="false">IF(D32="✓",U31+1,0)</f>
        <v>0</v>
      </c>
      <c r="V32" s="27" t="n">
        <f aca="false">IF(E32="✓",V31+1,0)</f>
        <v>0</v>
      </c>
      <c r="W32" s="27" t="n">
        <f aca="false">IF(F32="✓",W31+1,0)</f>
        <v>0</v>
      </c>
      <c r="X32" s="27" t="n">
        <f aca="false">IF(G32="✓",X31+1,0)</f>
        <v>0</v>
      </c>
      <c r="Y32" s="27" t="n">
        <f aca="false">IF(H32="✓",Y31+1,0)</f>
        <v>0</v>
      </c>
      <c r="Z32" s="27" t="n">
        <f aca="false">IF(I32="✓",Z31+1,0)</f>
        <v>0</v>
      </c>
      <c r="AA32" s="27" t="n">
        <f aca="false">IF(J32="✓",AA31+1,0)</f>
        <v>0</v>
      </c>
    </row>
    <row r="33" customFormat="false" ht="15" hidden="false" customHeight="false" outlineLevel="0" collapsed="false">
      <c r="A33" s="20" t="n">
        <f aca="false">IF(27&lt;='Start Here'!$B$15,'Start Here'!$B$14+26,"")</f>
        <v>46473</v>
      </c>
      <c r="B33" s="21" t="str">
        <f aca="false">IF(A33="","",TEXT(A33,"ddd"))</f>
        <v>Sat</v>
      </c>
      <c r="C33" s="22"/>
      <c r="D33" s="22"/>
      <c r="E33" s="22"/>
      <c r="F33" s="22"/>
      <c r="G33" s="22"/>
      <c r="H33" s="22"/>
      <c r="I33" s="22"/>
      <c r="J33" s="22"/>
      <c r="K33" s="23" t="n">
        <f aca="false">IF(A33="","",COUNTIF(C33:J33,"✓"))</f>
        <v>0</v>
      </c>
      <c r="L33" s="22"/>
      <c r="M33" s="22"/>
      <c r="N33" s="22"/>
      <c r="O33" s="24" t="str">
        <f aca="false">IF(COUNT(L33:N33)=0,"",AVERAGE(L33:N33))</f>
        <v/>
      </c>
      <c r="P33" s="25"/>
      <c r="Q33" s="26"/>
      <c r="R33" s="26"/>
      <c r="S33" s="23" t="n">
        <f aca="false">IF(A33="","",INT((DAY(A33)-1)/7)+1)</f>
        <v>4</v>
      </c>
      <c r="T33" s="27" t="n">
        <f aca="false">IF(C33="✓",T32+1,0)</f>
        <v>0</v>
      </c>
      <c r="U33" s="27" t="n">
        <f aca="false">IF(D33="✓",U32+1,0)</f>
        <v>0</v>
      </c>
      <c r="V33" s="27" t="n">
        <f aca="false">IF(E33="✓",V32+1,0)</f>
        <v>0</v>
      </c>
      <c r="W33" s="27" t="n">
        <f aca="false">IF(F33="✓",W32+1,0)</f>
        <v>0</v>
      </c>
      <c r="X33" s="27" t="n">
        <f aca="false">IF(G33="✓",X32+1,0)</f>
        <v>0</v>
      </c>
      <c r="Y33" s="27" t="n">
        <f aca="false">IF(H33="✓",Y32+1,0)</f>
        <v>0</v>
      </c>
      <c r="Z33" s="27" t="n">
        <f aca="false">IF(I33="✓",Z32+1,0)</f>
        <v>0</v>
      </c>
      <c r="AA33" s="27" t="n">
        <f aca="false">IF(J33="✓",AA32+1,0)</f>
        <v>0</v>
      </c>
    </row>
    <row r="34" customFormat="false" ht="15" hidden="false" customHeight="false" outlineLevel="0" collapsed="false">
      <c r="A34" s="20" t="n">
        <f aca="false">IF(28&lt;='Start Here'!$B$15,'Start Here'!$B$14+27,"")</f>
        <v>46474</v>
      </c>
      <c r="B34" s="21" t="str">
        <f aca="false">IF(A34="","",TEXT(A34,"ddd"))</f>
        <v>Sun</v>
      </c>
      <c r="C34" s="22"/>
      <c r="D34" s="22"/>
      <c r="E34" s="22"/>
      <c r="F34" s="22"/>
      <c r="G34" s="22"/>
      <c r="H34" s="22"/>
      <c r="I34" s="22"/>
      <c r="J34" s="22"/>
      <c r="K34" s="23" t="n">
        <f aca="false">IF(A34="","",COUNTIF(C34:J34,"✓"))</f>
        <v>0</v>
      </c>
      <c r="L34" s="22"/>
      <c r="M34" s="22"/>
      <c r="N34" s="22"/>
      <c r="O34" s="24" t="str">
        <f aca="false">IF(COUNT(L34:N34)=0,"",AVERAGE(L34:N34))</f>
        <v/>
      </c>
      <c r="P34" s="25"/>
      <c r="Q34" s="26"/>
      <c r="R34" s="26"/>
      <c r="S34" s="23" t="n">
        <f aca="false">IF(A34="","",INT((DAY(A34)-1)/7)+1)</f>
        <v>4</v>
      </c>
      <c r="T34" s="27" t="n">
        <f aca="false">IF(C34="✓",T33+1,0)</f>
        <v>0</v>
      </c>
      <c r="U34" s="27" t="n">
        <f aca="false">IF(D34="✓",U33+1,0)</f>
        <v>0</v>
      </c>
      <c r="V34" s="27" t="n">
        <f aca="false">IF(E34="✓",V33+1,0)</f>
        <v>0</v>
      </c>
      <c r="W34" s="27" t="n">
        <f aca="false">IF(F34="✓",W33+1,0)</f>
        <v>0</v>
      </c>
      <c r="X34" s="27" t="n">
        <f aca="false">IF(G34="✓",X33+1,0)</f>
        <v>0</v>
      </c>
      <c r="Y34" s="27" t="n">
        <f aca="false">IF(H34="✓",Y33+1,0)</f>
        <v>0</v>
      </c>
      <c r="Z34" s="27" t="n">
        <f aca="false">IF(I34="✓",Z33+1,0)</f>
        <v>0</v>
      </c>
      <c r="AA34" s="27" t="n">
        <f aca="false">IF(J34="✓",AA33+1,0)</f>
        <v>0</v>
      </c>
    </row>
    <row r="35" customFormat="false" ht="15" hidden="false" customHeight="false" outlineLevel="0" collapsed="false">
      <c r="A35" s="20" t="n">
        <f aca="false">IF(29&lt;='Start Here'!$B$15,'Start Here'!$B$14+28,"")</f>
        <v>46475</v>
      </c>
      <c r="B35" s="21" t="str">
        <f aca="false">IF(A35="","",TEXT(A35,"ddd"))</f>
        <v>Mon</v>
      </c>
      <c r="C35" s="22"/>
      <c r="D35" s="22"/>
      <c r="E35" s="22"/>
      <c r="F35" s="22"/>
      <c r="G35" s="22"/>
      <c r="H35" s="22"/>
      <c r="I35" s="22"/>
      <c r="J35" s="22"/>
      <c r="K35" s="23" t="n">
        <f aca="false">IF(A35="","",COUNTIF(C35:J35,"✓"))</f>
        <v>0</v>
      </c>
      <c r="L35" s="22"/>
      <c r="M35" s="22"/>
      <c r="N35" s="22"/>
      <c r="O35" s="24" t="str">
        <f aca="false">IF(COUNT(L35:N35)=0,"",AVERAGE(L35:N35))</f>
        <v/>
      </c>
      <c r="P35" s="25"/>
      <c r="Q35" s="26"/>
      <c r="R35" s="26"/>
      <c r="S35" s="23" t="n">
        <f aca="false">IF(A35="","",INT((DAY(A35)-1)/7)+1)</f>
        <v>5</v>
      </c>
      <c r="T35" s="27" t="n">
        <f aca="false">IF(C35="✓",T34+1,0)</f>
        <v>0</v>
      </c>
      <c r="U35" s="27" t="n">
        <f aca="false">IF(D35="✓",U34+1,0)</f>
        <v>0</v>
      </c>
      <c r="V35" s="27" t="n">
        <f aca="false">IF(E35="✓",V34+1,0)</f>
        <v>0</v>
      </c>
      <c r="W35" s="27" t="n">
        <f aca="false">IF(F35="✓",W34+1,0)</f>
        <v>0</v>
      </c>
      <c r="X35" s="27" t="n">
        <f aca="false">IF(G35="✓",X34+1,0)</f>
        <v>0</v>
      </c>
      <c r="Y35" s="27" t="n">
        <f aca="false">IF(H35="✓",Y34+1,0)</f>
        <v>0</v>
      </c>
      <c r="Z35" s="27" t="n">
        <f aca="false">IF(I35="✓",Z34+1,0)</f>
        <v>0</v>
      </c>
      <c r="AA35" s="27" t="n">
        <f aca="false">IF(J35="✓",AA34+1,0)</f>
        <v>0</v>
      </c>
    </row>
    <row r="36" customFormat="false" ht="15" hidden="false" customHeight="false" outlineLevel="0" collapsed="false">
      <c r="A36" s="20" t="n">
        <f aca="false">IF(30&lt;='Start Here'!$B$15,'Start Here'!$B$14+29,"")</f>
        <v>46476</v>
      </c>
      <c r="B36" s="21" t="str">
        <f aca="false">IF(A36="","",TEXT(A36,"ddd"))</f>
        <v>Tue</v>
      </c>
      <c r="C36" s="22"/>
      <c r="D36" s="22"/>
      <c r="E36" s="22"/>
      <c r="F36" s="22"/>
      <c r="G36" s="22"/>
      <c r="H36" s="22"/>
      <c r="I36" s="22"/>
      <c r="J36" s="22"/>
      <c r="K36" s="23" t="n">
        <f aca="false">IF(A36="","",COUNTIF(C36:J36,"✓"))</f>
        <v>0</v>
      </c>
      <c r="L36" s="22"/>
      <c r="M36" s="22"/>
      <c r="N36" s="22"/>
      <c r="O36" s="24" t="str">
        <f aca="false">IF(COUNT(L36:N36)=0,"",AVERAGE(L36:N36))</f>
        <v/>
      </c>
      <c r="P36" s="25"/>
      <c r="Q36" s="26"/>
      <c r="R36" s="26"/>
      <c r="S36" s="23" t="n">
        <f aca="false">IF(A36="","",INT((DAY(A36)-1)/7)+1)</f>
        <v>5</v>
      </c>
      <c r="T36" s="27" t="n">
        <f aca="false">IF(C36="✓",T35+1,0)</f>
        <v>0</v>
      </c>
      <c r="U36" s="27" t="n">
        <f aca="false">IF(D36="✓",U35+1,0)</f>
        <v>0</v>
      </c>
      <c r="V36" s="27" t="n">
        <f aca="false">IF(E36="✓",V35+1,0)</f>
        <v>0</v>
      </c>
      <c r="W36" s="27" t="n">
        <f aca="false">IF(F36="✓",W35+1,0)</f>
        <v>0</v>
      </c>
      <c r="X36" s="27" t="n">
        <f aca="false">IF(G36="✓",X35+1,0)</f>
        <v>0</v>
      </c>
      <c r="Y36" s="27" t="n">
        <f aca="false">IF(H36="✓",Y35+1,0)</f>
        <v>0</v>
      </c>
      <c r="Z36" s="27" t="n">
        <f aca="false">IF(I36="✓",Z35+1,0)</f>
        <v>0</v>
      </c>
      <c r="AA36" s="27" t="n">
        <f aca="false">IF(J36="✓",AA35+1,0)</f>
        <v>0</v>
      </c>
    </row>
    <row r="37" customFormat="false" ht="15" hidden="false" customHeight="false" outlineLevel="0" collapsed="false">
      <c r="A37" s="20" t="n">
        <f aca="false">IF(31&lt;='Start Here'!$B$15,'Start Here'!$B$14+30,"")</f>
        <v>46477</v>
      </c>
      <c r="B37" s="21" t="str">
        <f aca="false">IF(A37="","",TEXT(A37,"ddd"))</f>
        <v>Wed</v>
      </c>
      <c r="C37" s="22"/>
      <c r="D37" s="22"/>
      <c r="E37" s="22"/>
      <c r="F37" s="22"/>
      <c r="G37" s="22"/>
      <c r="H37" s="22"/>
      <c r="I37" s="22"/>
      <c r="J37" s="22"/>
      <c r="K37" s="23" t="n">
        <f aca="false">IF(A37="","",COUNTIF(C37:J37,"✓"))</f>
        <v>0</v>
      </c>
      <c r="L37" s="22"/>
      <c r="M37" s="22"/>
      <c r="N37" s="22"/>
      <c r="O37" s="24" t="str">
        <f aca="false">IF(COUNT(L37:N37)=0,"",AVERAGE(L37:N37))</f>
        <v/>
      </c>
      <c r="P37" s="25"/>
      <c r="Q37" s="26"/>
      <c r="R37" s="26"/>
      <c r="S37" s="23" t="n">
        <f aca="false">IF(A37="","",INT((DAY(A37)-1)/7)+1)</f>
        <v>5</v>
      </c>
      <c r="T37" s="27" t="n">
        <f aca="false">IF(C37="✓",T36+1,0)</f>
        <v>0</v>
      </c>
      <c r="U37" s="27" t="n">
        <f aca="false">IF(D37="✓",U36+1,0)</f>
        <v>0</v>
      </c>
      <c r="V37" s="27" t="n">
        <f aca="false">IF(E37="✓",V36+1,0)</f>
        <v>0</v>
      </c>
      <c r="W37" s="27" t="n">
        <f aca="false">IF(F37="✓",W36+1,0)</f>
        <v>0</v>
      </c>
      <c r="X37" s="27" t="n">
        <f aca="false">IF(G37="✓",X36+1,0)</f>
        <v>0</v>
      </c>
      <c r="Y37" s="27" t="n">
        <f aca="false">IF(H37="✓",Y36+1,0)</f>
        <v>0</v>
      </c>
      <c r="Z37" s="27" t="n">
        <f aca="false">IF(I37="✓",Z36+1,0)</f>
        <v>0</v>
      </c>
      <c r="AA37" s="27" t="n">
        <f aca="false">IF(J37="✓",AA36+1,0)</f>
        <v>0</v>
      </c>
    </row>
  </sheetData>
  <conditionalFormatting sqref="C7:J37">
    <cfRule type="expression" priority="2" aboveAverage="0" equalAverage="0" bottom="0" percent="0" rank="0" text="" dxfId="0">
      <formula>C7="✓"</formula>
    </cfRule>
  </conditionalFormatting>
  <conditionalFormatting sqref="A7:S37">
    <cfRule type="expression" priority="3" aboveAverage="0" equalAverage="0" bottom="0" percent="0" rank="0" text="" dxfId="1">
      <formula>$A7=""</formula>
    </cfRule>
  </conditionalFormatting>
  <dataValidations count="2">
    <dataValidation allowBlank="true" error="Please pick from the list." errorStyle="stop" operator="between" showDropDown="false" showErrorMessage="false" showInputMessage="false" sqref="C7:J37" type="list">
      <formula1>"✓"</formula1>
      <formula2>0</formula2>
    </dataValidation>
    <dataValidation allowBlank="true" error="Please pick from the list." errorStyle="stop" operator="between" showDropDown="false" showErrorMessage="false" showInputMessage="false" sqref="L7:N37" type="list">
      <formula1>"1,2,3,4,5"</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0"/>
    <col collapsed="false" customWidth="true" hidden="false" outlineLevel="0" max="4" min="3" style="0" width="12"/>
    <col collapsed="false" customWidth="true" hidden="false" outlineLevel="0" max="5" min="5" style="0" width="13"/>
    <col collapsed="false" customWidth="true" hidden="false" outlineLevel="0" max="7" min="6" style="0" width="15"/>
    <col collapsed="false" customWidth="true" hidden="false" outlineLevel="0" max="8" min="8" style="0" width="12"/>
    <col collapsed="false" customWidth="true" hidden="false" outlineLevel="0" max="9" min="9" style="0" width="30"/>
  </cols>
  <sheetData>
    <row r="1" customFormat="false" ht="19.7" hidden="false" customHeight="false" outlineLevel="0" collapsed="false">
      <c r="A1" s="16" t="s">
        <v>53</v>
      </c>
    </row>
    <row r="2" customFormat="false" ht="15" hidden="false" customHeight="false" outlineLevel="0" collapsed="false">
      <c r="A2" s="2" t="s">
        <v>54</v>
      </c>
    </row>
    <row r="3" customFormat="false" ht="15" hidden="false" customHeight="false" outlineLevel="0" collapsed="false">
      <c r="A3" s="7" t="s">
        <v>55</v>
      </c>
    </row>
    <row r="5" customFormat="false" ht="43.5" hidden="false" customHeight="true" outlineLevel="0" collapsed="false">
      <c r="A5" s="17" t="s">
        <v>56</v>
      </c>
      <c r="B5" s="17" t="s">
        <v>57</v>
      </c>
      <c r="C5" s="17" t="s">
        <v>58</v>
      </c>
      <c r="D5" s="17" t="s">
        <v>59</v>
      </c>
      <c r="E5" s="17" t="s">
        <v>60</v>
      </c>
      <c r="F5" s="17" t="s">
        <v>61</v>
      </c>
      <c r="G5" s="17" t="s">
        <v>62</v>
      </c>
      <c r="H5" s="17" t="s">
        <v>63</v>
      </c>
      <c r="I5" s="17" t="s">
        <v>64</v>
      </c>
    </row>
    <row r="6" customFormat="false" ht="15" hidden="false" customHeight="false" outlineLevel="0" collapsed="false">
      <c r="A6" s="28" t="str">
        <f aca="false">IF('Daily Log'!C$6="","",'Daily Log'!C$6)</f>
        <v>Drink water</v>
      </c>
      <c r="B6" s="29" t="n">
        <f aca="false">IF($A6="","",COUNTIF('Daily Log'!$C$7:$C$37,"✓"))</f>
        <v>18</v>
      </c>
      <c r="C6" s="29" t="n">
        <f aca="false">IF($A6="","",'Start Here'!$B$15)</f>
        <v>31</v>
      </c>
      <c r="D6" s="30" t="n">
        <f aca="false">IF($A6="","",B6/C6)</f>
        <v>0.580645161290323</v>
      </c>
      <c r="E6" s="29" t="n">
        <f aca="false">IF($A6="","",MAX('Daily Log'!$T$7:$T$37))</f>
        <v>10</v>
      </c>
      <c r="F6" s="31" t="n">
        <f aca="false">IF($A6="","",IFERROR(AVERAGEIFS('Daily Log'!$O$7:$O$37,'Daily Log'!$C$7:$C$37,"✓"),""))</f>
        <v>3.24074074074074</v>
      </c>
      <c r="G6" s="31" t="n">
        <f aca="false">IF($A6="","",IF(COUNTIF('Daily Log'!$O$7:$O$37,"&gt;0")-COUNTIFS('Daily Log'!$C$7:$C$37,"✓",'Daily Log'!$O$7:$O$37,"&gt;0")&lt;=0,"",(SUM('Daily Log'!$O$7:$O$37)-SUMIFS('Daily Log'!$O$7:$O$37,'Daily Log'!$C$7:$C$37,"✓"))/(COUNTIF('Daily Log'!$O$7:$O$37,"&gt;0")-COUNTIFS('Daily Log'!$C$7:$C$37,"✓",'Daily Log'!$O$7:$O$37,"&gt;0"))))</f>
        <v>3.22222222222222</v>
      </c>
      <c r="H6" s="32" t="n">
        <f aca="false">IF(OR($A6="",F6="",G6=""),"",F6-G6)</f>
        <v>0.0185185185185195</v>
      </c>
      <c r="I6" s="33" t="str">
        <f aca="false">IF($A6="","",IF(OR(COUNTIFS('Daily Log'!$C$7:$C$37,"✓",'Daily Log'!$O$7:$O$37,"&gt;0")&lt;5,COUNTIF('Daily Log'!$O$7:$O$37,"&gt;0")-COUNTIFS('Daily Log'!$C$7:$C$37,"✓",'Daily Log'!$O$7:$O$37,"&gt;0")&lt;5),"Need more days",IF(ABS(H6)&lt;0.25,"Little difference",IF(H6&gt;0,"Higher energy on days done","Lower energy on days done"))))</f>
        <v>Need more days</v>
      </c>
    </row>
    <row r="7" customFormat="false" ht="15" hidden="false" customHeight="false" outlineLevel="0" collapsed="false">
      <c r="A7" s="28" t="str">
        <f aca="false">IF('Daily Log'!D$6="","",'Daily Log'!D$6)</f>
        <v>10-minute walk</v>
      </c>
      <c r="B7" s="29" t="n">
        <f aca="false">IF($A7="","",COUNTIF('Daily Log'!$D$7:$D$37,"✓"))</f>
        <v>19</v>
      </c>
      <c r="C7" s="29" t="n">
        <f aca="false">IF($A7="","",'Start Here'!$B$15)</f>
        <v>31</v>
      </c>
      <c r="D7" s="30" t="n">
        <f aca="false">IF($A7="","",B7/C7)</f>
        <v>0.612903225806452</v>
      </c>
      <c r="E7" s="29" t="n">
        <f aca="false">IF($A7="","",MAX('Daily Log'!$U$7:$U$37))</f>
        <v>17</v>
      </c>
      <c r="F7" s="31" t="n">
        <f aca="false">IF($A7="","",IFERROR(AVERAGEIFS('Daily Log'!$O$7:$O$37,'Daily Log'!$D$7:$D$37,"✓"),""))</f>
        <v>3.26315789473684</v>
      </c>
      <c r="G7" s="31" t="n">
        <f aca="false">IF($A7="","",IF(COUNTIF('Daily Log'!$O$7:$O$37,"&gt;0")-COUNTIFS('Daily Log'!$D$7:$D$37,"✓",'Daily Log'!$O$7:$O$37,"&gt;0")&lt;=0,"",(SUM('Daily Log'!$O$7:$O$37)-SUMIFS('Daily Log'!$O$7:$O$37,'Daily Log'!$D$7:$D$37,"✓"))/(COUNTIF('Daily Log'!$O$7:$O$37,"&gt;0")-COUNTIFS('Daily Log'!$D$7:$D$37,"✓",'Daily Log'!$O$7:$O$37,"&gt;0"))))</f>
        <v>3</v>
      </c>
      <c r="H7" s="32" t="n">
        <f aca="false">IF(OR($A7="",F7="",G7=""),"",F7-G7)</f>
        <v>0.263157894736842</v>
      </c>
      <c r="I7" s="33" t="str">
        <f aca="false">IF($A7="","",IF(OR(COUNTIFS('Daily Log'!$D$7:$D$37,"✓",'Daily Log'!$O$7:$O$37,"&gt;0")&lt;5,COUNTIF('Daily Log'!$O$7:$O$37,"&gt;0")-COUNTIFS('Daily Log'!$D$7:$D$37,"✓",'Daily Log'!$O$7:$O$37,"&gt;0")&lt;5),"Need more days",IF(ABS(H7)&lt;0.25,"Little difference",IF(H7&gt;0,"Higher energy on days done","Lower energy on days done"))))</f>
        <v>Need more days</v>
      </c>
    </row>
    <row r="8" customFormat="false" ht="15" hidden="false" customHeight="false" outlineLevel="0" collapsed="false">
      <c r="A8" s="28" t="str">
        <f aca="false">IF('Daily Log'!E$6="","",'Daily Log'!E$6)</f>
        <v>Lights out by 10:30</v>
      </c>
      <c r="B8" s="29" t="n">
        <f aca="false">IF($A8="","",COUNTIF('Daily Log'!$E$7:$E$37,"✓"))</f>
        <v>9</v>
      </c>
      <c r="C8" s="29" t="n">
        <f aca="false">IF($A8="","",'Start Here'!$B$15)</f>
        <v>31</v>
      </c>
      <c r="D8" s="30" t="n">
        <f aca="false">IF($A8="","",B8/C8)</f>
        <v>0.290322580645161</v>
      </c>
      <c r="E8" s="29" t="n">
        <f aca="false">IF($A8="","",MAX('Daily Log'!$V$7:$V$37))</f>
        <v>3</v>
      </c>
      <c r="F8" s="31" t="n">
        <f aca="false">IF($A8="","",IFERROR(AVERAGEIFS('Daily Log'!$O$7:$O$37,'Daily Log'!$E$7:$E$37,"✓"),""))</f>
        <v>4.03703703703704</v>
      </c>
      <c r="G8" s="31" t="n">
        <f aca="false">IF($A8="","",IF(COUNTIF('Daily Log'!$O$7:$O$37,"&gt;0")-COUNTIFS('Daily Log'!$E$7:$E$37,"✓",'Daily Log'!$O$7:$O$37,"&gt;0")&lt;=0,"",(SUM('Daily Log'!$O$7:$O$37)-SUMIFS('Daily Log'!$O$7:$O$37,'Daily Log'!$E$7:$E$37,"✓"))/(COUNTIF('Daily Log'!$O$7:$O$37,"&gt;0")-COUNTIFS('Daily Log'!$E$7:$E$37,"✓",'Daily Log'!$O$7:$O$37,"&gt;0"))))</f>
        <v>2.63888888888889</v>
      </c>
      <c r="H8" s="32" t="n">
        <f aca="false">IF(OR($A8="",F8="",G8=""),"",F8-G8)</f>
        <v>1.39814814814815</v>
      </c>
      <c r="I8" s="33" t="str">
        <f aca="false">IF($A8="","",IF(OR(COUNTIFS('Daily Log'!$E$7:$E$37,"✓",'Daily Log'!$O$7:$O$37,"&gt;0")&lt;5,COUNTIF('Daily Log'!$O$7:$O$37,"&gt;0")-COUNTIFS('Daily Log'!$E$7:$E$37,"✓",'Daily Log'!$O$7:$O$37,"&gt;0")&lt;5),"Need more days",IF(ABS(H8)&lt;0.25,"Little difference",IF(H8&gt;0,"Higher energy on days done","Lower energy on days done"))))</f>
        <v>Higher energy on days done</v>
      </c>
    </row>
    <row r="9" customFormat="false" ht="15" hidden="false" customHeight="false" outlineLevel="0" collapsed="false">
      <c r="A9" s="28" t="str">
        <f aca="false">IF('Daily Log'!F$6="","",'Daily Log'!F$6)</f>
        <v>Stretch</v>
      </c>
      <c r="B9" s="29" t="n">
        <f aca="false">IF($A9="","",COUNTIF('Daily Log'!$F$7:$F$37,"✓"))</f>
        <v>9</v>
      </c>
      <c r="C9" s="29" t="n">
        <f aca="false">IF($A9="","",'Start Here'!$B$15)</f>
        <v>31</v>
      </c>
      <c r="D9" s="30" t="n">
        <f aca="false">IF($A9="","",B9/C9)</f>
        <v>0.290322580645161</v>
      </c>
      <c r="E9" s="29" t="n">
        <f aca="false">IF($A9="","",MAX('Daily Log'!$W$7:$W$37))</f>
        <v>3</v>
      </c>
      <c r="F9" s="31" t="n">
        <f aca="false">IF($A9="","",IFERROR(AVERAGEIFS('Daily Log'!$O$7:$O$37,'Daily Log'!$F$7:$F$37,"✓"),""))</f>
        <v>3.37037037037037</v>
      </c>
      <c r="G9" s="31" t="n">
        <f aca="false">IF($A9="","",IF(COUNTIF('Daily Log'!$O$7:$O$37,"&gt;0")-COUNTIFS('Daily Log'!$F$7:$F$37,"✓",'Daily Log'!$O$7:$O$37,"&gt;0")&lt;=0,"",(SUM('Daily Log'!$O$7:$O$37)-SUMIFS('Daily Log'!$O$7:$O$37,'Daily Log'!$F$7:$F$37,"✓"))/(COUNTIF('Daily Log'!$O$7:$O$37,"&gt;0")-COUNTIFS('Daily Log'!$F$7:$F$37,"✓",'Daily Log'!$O$7:$O$37,"&gt;0"))))</f>
        <v>3.13888888888889</v>
      </c>
      <c r="H9" s="32" t="n">
        <f aca="false">IF(OR($A9="",F9="",G9=""),"",F9-G9)</f>
        <v>0.231481481481481</v>
      </c>
      <c r="I9" s="33" t="str">
        <f aca="false">IF($A9="","",IF(OR(COUNTIFS('Daily Log'!$F$7:$F$37,"✓",'Daily Log'!$O$7:$O$37,"&gt;0")&lt;5,COUNTIF('Daily Log'!$O$7:$O$37,"&gt;0")-COUNTIFS('Daily Log'!$F$7:$F$37,"✓",'Daily Log'!$O$7:$O$37,"&gt;0")&lt;5),"Need more days",IF(ABS(H9)&lt;0.25,"Little difference",IF(H9&gt;0,"Higher energy on days done","Lower energy on days done"))))</f>
        <v>Little difference</v>
      </c>
    </row>
    <row r="10" customFormat="false" ht="15" hidden="false" customHeight="false" outlineLevel="0" collapsed="false">
      <c r="A10" s="28" t="str">
        <f aca="false">IF('Daily Log'!G$6="","",'Daily Log'!G$6)</f>
        <v>Read 10 pages</v>
      </c>
      <c r="B10" s="29" t="n">
        <f aca="false">IF($A10="","",COUNTIF('Daily Log'!$G$7:$G$37,"✓"))</f>
        <v>10</v>
      </c>
      <c r="C10" s="29" t="n">
        <f aca="false">IF($A10="","",'Start Here'!$B$15)</f>
        <v>31</v>
      </c>
      <c r="D10" s="30" t="n">
        <f aca="false">IF($A10="","",B10/C10)</f>
        <v>0.32258064516129</v>
      </c>
      <c r="E10" s="29" t="n">
        <f aca="false">IF($A10="","",MAX('Daily Log'!$X$7:$X$37))</f>
        <v>2</v>
      </c>
      <c r="F10" s="31" t="n">
        <f aca="false">IF($A10="","",IFERROR(AVERAGEIFS('Daily Log'!$O$7:$O$37,'Daily Log'!$G$7:$G$37,"✓"),""))</f>
        <v>3.33333333333333</v>
      </c>
      <c r="G10" s="31" t="n">
        <f aca="false">IF($A10="","",IF(COUNTIF('Daily Log'!$O$7:$O$37,"&gt;0")-COUNTIFS('Daily Log'!$G$7:$G$37,"✓",'Daily Log'!$O$7:$O$37,"&gt;0")&lt;=0,"",(SUM('Daily Log'!$O$7:$O$37)-SUMIFS('Daily Log'!$O$7:$O$37,'Daily Log'!$G$7:$G$37,"✓"))/(COUNTIF('Daily Log'!$O$7:$O$37,"&gt;0")-COUNTIFS('Daily Log'!$G$7:$G$37,"✓",'Daily Log'!$O$7:$O$37,"&gt;0"))))</f>
        <v>3.15151515151515</v>
      </c>
      <c r="H10" s="32" t="n">
        <f aca="false">IF(OR($A10="",F10="",G10=""),"",F10-G10)</f>
        <v>0.181818181818182</v>
      </c>
      <c r="I10" s="33" t="str">
        <f aca="false">IF($A10="","",IF(OR(COUNTIFS('Daily Log'!$G$7:$G$37,"✓",'Daily Log'!$O$7:$O$37,"&gt;0")&lt;5,COUNTIF('Daily Log'!$O$7:$O$37,"&gt;0")-COUNTIFS('Daily Log'!$G$7:$G$37,"✓",'Daily Log'!$O$7:$O$37,"&gt;0")&lt;5),"Need more days",IF(ABS(H10)&lt;0.25,"Little difference",IF(H10&gt;0,"Higher energy on days done","Lower energy on days done"))))</f>
        <v>Little difference</v>
      </c>
    </row>
    <row r="11" customFormat="false" ht="15" hidden="false" customHeight="false" outlineLevel="0" collapsed="false">
      <c r="A11" s="28" t="str">
        <f aca="false">IF('Daily Log'!H$6="","",'Daily Log'!H$6)</f>
        <v>No phone in bed</v>
      </c>
      <c r="B11" s="29" t="n">
        <f aca="false">IF($A11="","",COUNTIF('Daily Log'!$H$7:$H$37,"✓"))</f>
        <v>6</v>
      </c>
      <c r="C11" s="29" t="n">
        <f aca="false">IF($A11="","",'Start Here'!$B$15)</f>
        <v>31</v>
      </c>
      <c r="D11" s="30" t="n">
        <f aca="false">IF($A11="","",B11/C11)</f>
        <v>0.193548387096774</v>
      </c>
      <c r="E11" s="29" t="n">
        <f aca="false">IF($A11="","",MAX('Daily Log'!$Y$7:$Y$37))</f>
        <v>3</v>
      </c>
      <c r="F11" s="31" t="n">
        <f aca="false">IF($A11="","",IFERROR(AVERAGEIFS('Daily Log'!$O$7:$O$37,'Daily Log'!$H$7:$H$37,"✓"),""))</f>
        <v>3.55555555555556</v>
      </c>
      <c r="G11" s="31" t="n">
        <f aca="false">IF($A11="","",IF(COUNTIF('Daily Log'!$O$7:$O$37,"&gt;0")-COUNTIFS('Daily Log'!$H$7:$H$37,"✓",'Daily Log'!$O$7:$O$37,"&gt;0")&lt;=0,"",(SUM('Daily Log'!$O$7:$O$37)-SUMIFS('Daily Log'!$O$7:$O$37,'Daily Log'!$H$7:$H$37,"✓"))/(COUNTIF('Daily Log'!$O$7:$O$37,"&gt;0")-COUNTIFS('Daily Log'!$H$7:$H$37,"✓",'Daily Log'!$O$7:$O$37,"&gt;0"))))</f>
        <v>3.11111111111111</v>
      </c>
      <c r="H11" s="32" t="n">
        <f aca="false">IF(OR($A11="",F11="",G11=""),"",F11-G11)</f>
        <v>0.444444444444444</v>
      </c>
      <c r="I11" s="33" t="str">
        <f aca="false">IF($A11="","",IF(OR(COUNTIFS('Daily Log'!$H$7:$H$37,"✓",'Daily Log'!$O$7:$O$37,"&gt;0")&lt;5,COUNTIF('Daily Log'!$O$7:$O$37,"&gt;0")-COUNTIFS('Daily Log'!$H$7:$H$37,"✓",'Daily Log'!$O$7:$O$37,"&gt;0")&lt;5),"Need more days",IF(ABS(H11)&lt;0.25,"Little difference",IF(H11&gt;0,"Higher energy on days done","Lower energy on days done"))))</f>
        <v>Higher energy on days done</v>
      </c>
    </row>
    <row r="12" customFormat="false" ht="15" hidden="false" customHeight="false" outlineLevel="0" collapsed="false">
      <c r="A12" s="28" t="str">
        <f aca="false">IF('Daily Log'!I$6="","",'Daily Log'!I$6)</f>
        <v/>
      </c>
      <c r="B12" s="29" t="str">
        <f aca="false">IF($A12="","",COUNTIF('Daily Log'!$I$7:$I$37,"✓"))</f>
        <v/>
      </c>
      <c r="C12" s="29" t="str">
        <f aca="false">IF($A12="","",'Start Here'!$B$15)</f>
        <v/>
      </c>
      <c r="D12" s="30" t="str">
        <f aca="false">IF($A12="","",B12/C12)</f>
        <v/>
      </c>
      <c r="E12" s="29" t="str">
        <f aca="false">IF($A12="","",MAX('Daily Log'!$Z$7:$Z$37))</f>
        <v/>
      </c>
      <c r="F12" s="31" t="str">
        <f aca="false">IF($A12="","",IFERROR(AVERAGEIFS('Daily Log'!$O$7:$O$37,'Daily Log'!$I$7:$I$37,"✓"),""))</f>
        <v/>
      </c>
      <c r="G12" s="31" t="str">
        <f aca="false">IF($A12="","",IF(COUNTIF('Daily Log'!$O$7:$O$37,"&gt;0")-COUNTIFS('Daily Log'!$I$7:$I$37,"✓",'Daily Log'!$O$7:$O$37,"&gt;0")&lt;=0,"",(SUM('Daily Log'!$O$7:$O$37)-SUMIFS('Daily Log'!$O$7:$O$37,'Daily Log'!$I$7:$I$37,"✓"))/(COUNTIF('Daily Log'!$O$7:$O$37,"&gt;0")-COUNTIFS('Daily Log'!$I$7:$I$37,"✓",'Daily Log'!$O$7:$O$37,"&gt;0"))))</f>
        <v/>
      </c>
      <c r="H12" s="32" t="str">
        <f aca="false">IF(OR($A12="",F12="",G12=""),"",F12-G12)</f>
        <v/>
      </c>
      <c r="I12" s="33" t="str">
        <f aca="false">IF($A12="","",IF(OR(COUNTIFS('Daily Log'!$I$7:$I$37,"✓",'Daily Log'!$O$7:$O$37,"&gt;0")&lt;5,COUNTIF('Daily Log'!$O$7:$O$37,"&gt;0")-COUNTIFS('Daily Log'!$I$7:$I$37,"✓",'Daily Log'!$O$7:$O$37,"&gt;0")&lt;5),"Need more days",IF(ABS(H12)&lt;0.25,"Little difference",IF(H12&gt;0,"Higher energy on days done","Lower energy on days done"))))</f>
        <v/>
      </c>
    </row>
    <row r="13" customFormat="false" ht="15" hidden="false" customHeight="false" outlineLevel="0" collapsed="false">
      <c r="A13" s="28" t="str">
        <f aca="false">IF('Daily Log'!J$6="","",'Daily Log'!J$6)</f>
        <v/>
      </c>
      <c r="B13" s="29" t="str">
        <f aca="false">IF($A13="","",COUNTIF('Daily Log'!$J$7:$J$37,"✓"))</f>
        <v/>
      </c>
      <c r="C13" s="29" t="str">
        <f aca="false">IF($A13="","",'Start Here'!$B$15)</f>
        <v/>
      </c>
      <c r="D13" s="30" t="str">
        <f aca="false">IF($A13="","",B13/C13)</f>
        <v/>
      </c>
      <c r="E13" s="29" t="str">
        <f aca="false">IF($A13="","",MAX('Daily Log'!$AA$7:$AA$37))</f>
        <v/>
      </c>
      <c r="F13" s="31" t="str">
        <f aca="false">IF($A13="","",IFERROR(AVERAGEIFS('Daily Log'!$O$7:$O$37,'Daily Log'!$J$7:$J$37,"✓"),""))</f>
        <v/>
      </c>
      <c r="G13" s="31" t="str">
        <f aca="false">IF($A13="","",IF(COUNTIF('Daily Log'!$O$7:$O$37,"&gt;0")-COUNTIFS('Daily Log'!$J$7:$J$37,"✓",'Daily Log'!$O$7:$O$37,"&gt;0")&lt;=0,"",(SUM('Daily Log'!$O$7:$O$37)-SUMIFS('Daily Log'!$O$7:$O$37,'Daily Log'!$J$7:$J$37,"✓"))/(COUNTIF('Daily Log'!$O$7:$O$37,"&gt;0")-COUNTIFS('Daily Log'!$J$7:$J$37,"✓",'Daily Log'!$O$7:$O$37,"&gt;0"))))</f>
        <v/>
      </c>
      <c r="H13" s="32" t="str">
        <f aca="false">IF(OR($A13="",F13="",G13=""),"",F13-G13)</f>
        <v/>
      </c>
      <c r="I13" s="33" t="str">
        <f aca="false">IF($A13="","",IF(OR(COUNTIFS('Daily Log'!$J$7:$J$37,"✓",'Daily Log'!$O$7:$O$37,"&gt;0")&lt;5,COUNTIF('Daily Log'!$O$7:$O$37,"&gt;0")-COUNTIFS('Daily Log'!$J$7:$J$37,"✓",'Daily Log'!$O$7:$O$37,"&gt;0")&lt;5),"Need more days",IF(ABS(H13)&lt;0.25,"Little difference",IF(H13&gt;0,"Higher energy on days done","Lower energy on days done"))))</f>
        <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18"/>
    <col collapsed="false" customWidth="true" hidden="false" outlineLevel="0" max="4" min="3" style="0" width="16"/>
    <col collapsed="false" customWidth="true" hidden="false" outlineLevel="0" max="5" min="5" style="0" width="18"/>
    <col collapsed="false" customWidth="true" hidden="false" outlineLevel="0" max="6" min="6" style="0" width="16"/>
  </cols>
  <sheetData>
    <row r="1" customFormat="false" ht="19.7" hidden="false" customHeight="false" outlineLevel="0" collapsed="false">
      <c r="A1" s="16" t="s">
        <v>65</v>
      </c>
    </row>
    <row r="2" customFormat="false" ht="15" hidden="false" customHeight="false" outlineLevel="0" collapsed="false">
      <c r="A2" s="2" t="s">
        <v>66</v>
      </c>
    </row>
    <row r="5" customFormat="false" ht="31.5" hidden="false" customHeight="true" outlineLevel="0" collapsed="false">
      <c r="A5" s="17" t="s">
        <v>67</v>
      </c>
      <c r="B5" s="17" t="s">
        <v>68</v>
      </c>
      <c r="C5" s="17" t="s">
        <v>69</v>
      </c>
      <c r="D5" s="17" t="s">
        <v>70</v>
      </c>
      <c r="E5" s="17" t="s">
        <v>47</v>
      </c>
      <c r="F5" s="17" t="s">
        <v>71</v>
      </c>
    </row>
    <row r="6" customFormat="false" ht="15" hidden="false" customHeight="false" outlineLevel="0" collapsed="false">
      <c r="A6" s="34" t="n">
        <v>1</v>
      </c>
      <c r="B6" s="33" t="s">
        <v>72</v>
      </c>
      <c r="C6" s="31" t="n">
        <f aca="false">IFERROR(AVERAGEIFS('Daily Log'!$O$7:$O$37,'Daily Log'!$S$7:$S$37,A6),"")</f>
        <v>3.38095238095238</v>
      </c>
      <c r="D6" s="31" t="n">
        <f aca="false">IFERROR(AVERAGEIFS('Daily Log'!$P$7:$P$37,'Daily Log'!$S$7:$S$37,A6),"")</f>
        <v>7.07142857142857</v>
      </c>
      <c r="E6" s="35" t="n">
        <f aca="false">SUMIFS('Daily Log'!$Q$7:$Q$37,'Daily Log'!$S$7:$S$37,A6)</f>
        <v>200</v>
      </c>
      <c r="F6" s="36" t="n">
        <f aca="false">IF(OR(COUNTA('Daily Log'!$C$6:$J$6)=0,COUNTIFS('Daily Log'!$S$7:$S$37,A6)=0),"",SUMIFS('Daily Log'!$K$7:$K$37,'Daily Log'!$S$7:$S$37,A6)/(COUNTA('Daily Log'!$C$6:$J$6)*COUNTIFS('Daily Log'!$S$7:$S$37,A6)))</f>
        <v>0.595238095238095</v>
      </c>
    </row>
    <row r="7" customFormat="false" ht="15" hidden="false" customHeight="false" outlineLevel="0" collapsed="false">
      <c r="A7" s="34" t="n">
        <v>2</v>
      </c>
      <c r="B7" s="33" t="s">
        <v>73</v>
      </c>
      <c r="C7" s="31" t="n">
        <f aca="false">IFERROR(AVERAGEIFS('Daily Log'!$O$7:$O$37,'Daily Log'!$S$7:$S$37,A7),"")</f>
        <v>3.42857142857143</v>
      </c>
      <c r="D7" s="31" t="n">
        <f aca="false">IFERROR(AVERAGEIFS('Daily Log'!$P$7:$P$37,'Daily Log'!$S$7:$S$37,A7),"")</f>
        <v>6.42857142857143</v>
      </c>
      <c r="E7" s="35" t="n">
        <f aca="false">SUMIFS('Daily Log'!$Q$7:$Q$37,'Daily Log'!$S$7:$S$37,A7)</f>
        <v>240</v>
      </c>
      <c r="F7" s="36" t="n">
        <f aca="false">IF(OR(COUNTA('Daily Log'!$C$6:$J$6)=0,COUNTIFS('Daily Log'!$S$7:$S$37,A7)=0),"",SUMIFS('Daily Log'!$K$7:$K$37,'Daily Log'!$S$7:$S$37,A7)/(COUNTA('Daily Log'!$C$6:$J$6)*COUNTIFS('Daily Log'!$S$7:$S$37,A7)))</f>
        <v>0.642857142857143</v>
      </c>
    </row>
    <row r="8" customFormat="false" ht="15" hidden="false" customHeight="false" outlineLevel="0" collapsed="false">
      <c r="A8" s="34" t="n">
        <v>3</v>
      </c>
      <c r="B8" s="33" t="s">
        <v>74</v>
      </c>
      <c r="C8" s="31" t="n">
        <f aca="false">IFERROR(AVERAGEIFS('Daily Log'!$O$7:$O$37,'Daily Log'!$S$7:$S$37,A8),"")</f>
        <v>2.9047619047619</v>
      </c>
      <c r="D8" s="31" t="n">
        <f aca="false">IFERROR(AVERAGEIFS('Daily Log'!$P$7:$P$37,'Daily Log'!$S$7:$S$37,A8),"")</f>
        <v>6.57142857142857</v>
      </c>
      <c r="E8" s="35" t="n">
        <f aca="false">SUMIFS('Daily Log'!$Q$7:$Q$37,'Daily Log'!$S$7:$S$37,A8)</f>
        <v>250</v>
      </c>
      <c r="F8" s="36" t="n">
        <f aca="false">IF(OR(COUNTA('Daily Log'!$C$6:$J$6)=0,COUNTIFS('Daily Log'!$S$7:$S$37,A8)=0),"",SUMIFS('Daily Log'!$K$7:$K$37,'Daily Log'!$S$7:$S$37,A8)/(COUNTA('Daily Log'!$C$6:$J$6)*COUNTIFS('Daily Log'!$S$7:$S$37,A8)))</f>
        <v>0.452380952380952</v>
      </c>
    </row>
    <row r="9" customFormat="false" ht="15" hidden="false" customHeight="false" outlineLevel="0" collapsed="false">
      <c r="A9" s="34" t="n">
        <v>4</v>
      </c>
      <c r="B9" s="33" t="s">
        <v>75</v>
      </c>
      <c r="C9" s="31" t="str">
        <f aca="false">IFERROR(AVERAGEIFS('Daily Log'!$O$7:$O$37,'Daily Log'!$S$7:$S$37,A9),"")</f>
        <v/>
      </c>
      <c r="D9" s="31" t="str">
        <f aca="false">IFERROR(AVERAGEIFS('Daily Log'!$P$7:$P$37,'Daily Log'!$S$7:$S$37,A9),"")</f>
        <v/>
      </c>
      <c r="E9" s="35" t="n">
        <f aca="false">SUMIFS('Daily Log'!$Q$7:$Q$37,'Daily Log'!$S$7:$S$37,A9)</f>
        <v>0</v>
      </c>
      <c r="F9" s="36" t="n">
        <f aca="false">IF(OR(COUNTA('Daily Log'!$C$6:$J$6)=0,COUNTIFS('Daily Log'!$S$7:$S$37,A9)=0),"",SUMIFS('Daily Log'!$K$7:$K$37,'Daily Log'!$S$7:$S$37,A9)/(COUNTA('Daily Log'!$C$6:$J$6)*COUNTIFS('Daily Log'!$S$7:$S$37,A9)))</f>
        <v>0</v>
      </c>
    </row>
    <row r="10" customFormat="false" ht="15" hidden="false" customHeight="false" outlineLevel="0" collapsed="false">
      <c r="A10" s="34" t="n">
        <v>5</v>
      </c>
      <c r="B10" s="33" t="s">
        <v>76</v>
      </c>
      <c r="C10" s="31" t="str">
        <f aca="false">IFERROR(AVERAGEIFS('Daily Log'!$O$7:$O$37,'Daily Log'!$S$7:$S$37,A10),"")</f>
        <v/>
      </c>
      <c r="D10" s="31" t="str">
        <f aca="false">IFERROR(AVERAGEIFS('Daily Log'!$P$7:$P$37,'Daily Log'!$S$7:$S$37,A10),"")</f>
        <v/>
      </c>
      <c r="E10" s="35" t="n">
        <f aca="false">SUMIFS('Daily Log'!$Q$7:$Q$37,'Daily Log'!$S$7:$S$37,A10)</f>
        <v>0</v>
      </c>
      <c r="F10" s="36" t="n">
        <f aca="false">IF(OR(COUNTA('Daily Log'!$C$6:$J$6)=0,COUNTIFS('Daily Log'!$S$7:$S$37,A10)=0),"",SUMIFS('Daily Log'!$K$7:$K$37,'Daily Log'!$S$7:$S$37,A10)/(COUNTA('Daily Log'!$C$6:$J$6)*COUNTIFS('Daily Log'!$S$7:$S$37,A10)))</f>
        <v>0</v>
      </c>
    </row>
    <row r="11" customFormat="false" ht="15" hidden="false" customHeight="false" outlineLevel="0" collapsed="false">
      <c r="A11" s="5" t="s">
        <v>77</v>
      </c>
      <c r="B11" s="37"/>
      <c r="C11" s="38" t="n">
        <f aca="false">IFERROR(AVERAGE('Daily Log'!$O$7:$O$37),"")</f>
        <v>3.23809523809524</v>
      </c>
      <c r="D11" s="38" t="n">
        <f aca="false">IFERROR(AVERAGE('Daily Log'!$P$7:$P$37),"")</f>
        <v>6.69047619047619</v>
      </c>
      <c r="E11" s="39" t="n">
        <f aca="false">SUM('Daily Log'!$Q$7:$Q$37)</f>
        <v>690</v>
      </c>
      <c r="F11" s="40" t="n">
        <f aca="false">IF(COUNTA('Daily Log'!$C$6:$J$6)=0,"",SUM('Daily Log'!$K$7:$K$37)/(COUNTA('Daily Log'!$C$6:$J$6)*'Start Here'!$B$15))</f>
        <v>0.381720430107527</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110"/>
  </cols>
  <sheetData>
    <row r="1" customFormat="false" ht="19.7" hidden="false" customHeight="false" outlineLevel="0" collapsed="false">
      <c r="A1" s="16" t="s">
        <v>78</v>
      </c>
    </row>
    <row r="2" customFormat="false" ht="15" hidden="false" customHeight="false" outlineLevel="0" collapsed="false">
      <c r="A2" s="2" t="s">
        <v>79</v>
      </c>
    </row>
    <row r="4" customFormat="false" ht="15" hidden="false" customHeight="false" outlineLevel="0" collapsed="false">
      <c r="A4" s="3" t="s">
        <v>80</v>
      </c>
    </row>
    <row r="5" customFormat="false" ht="15" hidden="false" customHeight="false" outlineLevel="0" collapsed="false">
      <c r="A5" s="41" t="s">
        <v>81</v>
      </c>
      <c r="B5" s="41"/>
      <c r="C5" s="41"/>
    </row>
    <row r="6" customFormat="false" ht="15" hidden="false" customHeight="false" outlineLevel="0" collapsed="false">
      <c r="A6" s="41" t="s">
        <v>82</v>
      </c>
      <c r="B6" s="41"/>
      <c r="C6" s="41"/>
    </row>
    <row r="7" customFormat="false" ht="15" hidden="false" customHeight="false" outlineLevel="0" collapsed="false">
      <c r="A7" s="41" t="s">
        <v>83</v>
      </c>
      <c r="B7" s="41"/>
      <c r="C7" s="41"/>
    </row>
    <row r="9" customFormat="false" ht="21.75" hidden="false" customHeight="true" outlineLevel="0" collapsed="false">
      <c r="A9" s="17" t="s">
        <v>84</v>
      </c>
      <c r="B9" s="17" t="s">
        <v>85</v>
      </c>
      <c r="C9" s="17" t="s">
        <v>86</v>
      </c>
    </row>
    <row r="10" customFormat="false" ht="57.75" hidden="false" customHeight="true" outlineLevel="0" collapsed="false">
      <c r="A10" s="42" t="n">
        <v>1</v>
      </c>
      <c r="B10" s="42" t="s">
        <v>87</v>
      </c>
      <c r="C10" s="42" t="s">
        <v>88</v>
      </c>
    </row>
    <row r="11" customFormat="false" ht="57.75" hidden="false" customHeight="true" outlineLevel="0" collapsed="false">
      <c r="A11" s="42" t="n">
        <v>2</v>
      </c>
      <c r="B11" s="42" t="s">
        <v>89</v>
      </c>
      <c r="C11" s="42" t="s">
        <v>90</v>
      </c>
    </row>
    <row r="12" customFormat="false" ht="57.75" hidden="false" customHeight="true" outlineLevel="0" collapsed="false">
      <c r="A12" s="42" t="n">
        <v>3</v>
      </c>
      <c r="B12" s="42" t="s">
        <v>91</v>
      </c>
      <c r="C12" s="42" t="s">
        <v>92</v>
      </c>
    </row>
    <row r="13" customFormat="false" ht="57.75" hidden="false" customHeight="true" outlineLevel="0" collapsed="false">
      <c r="A13" s="42" t="n">
        <v>4</v>
      </c>
      <c r="B13" s="42" t="s">
        <v>93</v>
      </c>
      <c r="C13" s="42" t="s">
        <v>94</v>
      </c>
    </row>
    <row r="14" customFormat="false" ht="57.75" hidden="false" customHeight="true" outlineLevel="0" collapsed="false">
      <c r="A14" s="42" t="n">
        <v>5</v>
      </c>
      <c r="B14" s="42" t="s">
        <v>95</v>
      </c>
      <c r="C14" s="42" t="s">
        <v>96</v>
      </c>
    </row>
    <row r="17" customFormat="false" ht="24" hidden="false" customHeight="true" outlineLevel="0" collapsed="false">
      <c r="A17" s="17"/>
      <c r="B17" s="17" t="s">
        <v>97</v>
      </c>
      <c r="C17" s="17"/>
    </row>
    <row r="18" customFormat="false" ht="15" hidden="false" customHeight="false" outlineLevel="0" collapsed="false">
      <c r="B18" s="29" t="str">
        <f aca="false">IF('Weekly Summary'!$C6="","","Week 1")</f>
        <v>Week 1</v>
      </c>
      <c r="C18" s="29" t="str">
        <f aca="false">IF('Weekly Summary'!$C6="","","Week 1: average energy "&amp;TEXT('Weekly Summary'!$C6,"0.0")&amp;" out of 5, sleep "&amp;IF('Weekly Summary'!$D6="","n/a",TEXT('Weekly Summary'!$D6,"0.0"))&amp;" hours, habits done "&amp;TEXT('Weekly Summary'!$F6,"0%"))</f>
        <v>Week 1: average energy 3.4 out of 5, sleep 7.1 hours, habits done 60%</v>
      </c>
    </row>
    <row r="19" customFormat="false" ht="15" hidden="false" customHeight="false" outlineLevel="0" collapsed="false">
      <c r="B19" s="29" t="str">
        <f aca="false">IF('Weekly Summary'!$C7="","","Week 2")</f>
        <v>Week 2</v>
      </c>
      <c r="C19" s="29" t="str">
        <f aca="false">IF('Weekly Summary'!$C7="","","Week 2: average energy "&amp;TEXT('Weekly Summary'!$C7,"0.0")&amp;" out of 5, sleep "&amp;IF('Weekly Summary'!$D7="","n/a",TEXT('Weekly Summary'!$D7,"0.0"))&amp;" hours, habits done "&amp;TEXT('Weekly Summary'!$F7,"0%"))</f>
        <v>Week 2: average energy 3.4 out of 5, sleep 6.4 hours, habits done 64%</v>
      </c>
    </row>
    <row r="20" customFormat="false" ht="15" hidden="false" customHeight="false" outlineLevel="0" collapsed="false">
      <c r="B20" s="29" t="str">
        <f aca="false">IF('Weekly Summary'!$C8="","","Week 3")</f>
        <v>Week 3</v>
      </c>
      <c r="C20" s="29" t="str">
        <f aca="false">IF('Weekly Summary'!$C8="","","Week 3: average energy "&amp;TEXT('Weekly Summary'!$C8,"0.0")&amp;" out of 5, sleep "&amp;IF('Weekly Summary'!$D8="","n/a",TEXT('Weekly Summary'!$D8,"0.0"))&amp;" hours, habits done "&amp;TEXT('Weekly Summary'!$F8,"0%"))</f>
        <v>Week 3: average energy 2.9 out of 5, sleep 6.6 hours, habits done 45%</v>
      </c>
    </row>
    <row r="21" customFormat="false" ht="15" hidden="false" customHeight="false" outlineLevel="0" collapsed="false">
      <c r="B21" s="29" t="str">
        <f aca="false">IF('Weekly Summary'!$C9="","","Week 4")</f>
        <v/>
      </c>
      <c r="C21" s="29" t="str">
        <f aca="false">IF('Weekly Summary'!$C9="","","Week 4: average energy "&amp;TEXT('Weekly Summary'!$C9,"0.0")&amp;" out of 5, sleep "&amp;IF('Weekly Summary'!$D9="","n/a",TEXT('Weekly Summary'!$D9,"0.0"))&amp;" hours, habits done "&amp;TEXT('Weekly Summary'!$F9,"0%"))</f>
        <v/>
      </c>
    </row>
    <row r="22" customFormat="false" ht="15" hidden="false" customHeight="false" outlineLevel="0" collapsed="false">
      <c r="B22" s="29" t="str">
        <f aca="false">IF('Weekly Summary'!$C10="","","Week 5")</f>
        <v/>
      </c>
      <c r="C22" s="29" t="str">
        <f aca="false">IF('Weekly Summary'!$C10="","","Week 5: average energy "&amp;TEXT('Weekly Summary'!$C10,"0.0")&amp;" out of 5, sleep "&amp;IF('Weekly Summary'!$D10="","n/a",TEXT('Weekly Summary'!$D10,"0.0"))&amp;" hours, habits done "&amp;TEXT('Weekly Summary'!$F10,"0%"))</f>
        <v/>
      </c>
    </row>
    <row r="23" customFormat="false" ht="15" hidden="false" customHeight="false" outlineLevel="0" collapsed="false">
      <c r="B23" s="29" t="str">
        <f aca="false">IF('Habit Summary'!$A6="","","Habit")</f>
        <v>Habit</v>
      </c>
      <c r="C23" s="29" t="str">
        <f aca="false">IF('Habit Summary'!$A6="","",'Habit Summary'!$A6&amp;": done "&amp;'Habit Summary'!$B6&amp;" of "&amp;'Habit Summary'!$C6&amp;" days, best streak "&amp;'Habit Summary'!$E6&amp;"; average energy "&amp;IF('Habit Summary'!$F6="","n/a",TEXT('Habit Summary'!$F6,"0.0"))&amp;" on days done and "&amp;IF('Habit Summary'!$G6="","n/a",TEXT('Habit Summary'!$G6,"0.0"))&amp;" on other days")</f>
        <v>Drink water: done 18 of 31 days, best streak 10; average energy 3.2 on days done and 3.2 on other days</v>
      </c>
    </row>
    <row r="24" customFormat="false" ht="15" hidden="false" customHeight="false" outlineLevel="0" collapsed="false">
      <c r="B24" s="29" t="str">
        <f aca="false">IF('Habit Summary'!$A7="","","Habit")</f>
        <v>Habit</v>
      </c>
      <c r="C24" s="29" t="str">
        <f aca="false">IF('Habit Summary'!$A7="","",'Habit Summary'!$A7&amp;": done "&amp;'Habit Summary'!$B7&amp;" of "&amp;'Habit Summary'!$C7&amp;" days, best streak "&amp;'Habit Summary'!$E7&amp;"; average energy "&amp;IF('Habit Summary'!$F7="","n/a",TEXT('Habit Summary'!$F7,"0.0"))&amp;" on days done and "&amp;IF('Habit Summary'!$G7="","n/a",TEXT('Habit Summary'!$G7,"0.0"))&amp;" on other days")</f>
        <v>10-minute walk: done 19 of 31 days, best streak 17; average energy 3.3 on days done and 3.0 on other days</v>
      </c>
    </row>
    <row r="25" customFormat="false" ht="15" hidden="false" customHeight="false" outlineLevel="0" collapsed="false">
      <c r="B25" s="29" t="str">
        <f aca="false">IF('Habit Summary'!$A8="","","Habit")</f>
        <v>Habit</v>
      </c>
      <c r="C25" s="29" t="str">
        <f aca="false">IF('Habit Summary'!$A8="","",'Habit Summary'!$A8&amp;": done "&amp;'Habit Summary'!$B8&amp;" of "&amp;'Habit Summary'!$C8&amp;" days, best streak "&amp;'Habit Summary'!$E8&amp;"; average energy "&amp;IF('Habit Summary'!$F8="","n/a",TEXT('Habit Summary'!$F8,"0.0"))&amp;" on days done and "&amp;IF('Habit Summary'!$G8="","n/a",TEXT('Habit Summary'!$G8,"0.0"))&amp;" on other days")</f>
        <v>Lights out by 10:30: done 9 of 31 days, best streak 3; average energy 4.0 on days done and 2.6 on other days</v>
      </c>
    </row>
    <row r="26" customFormat="false" ht="15" hidden="false" customHeight="false" outlineLevel="0" collapsed="false">
      <c r="B26" s="29" t="str">
        <f aca="false">IF('Habit Summary'!$A9="","","Habit")</f>
        <v>Habit</v>
      </c>
      <c r="C26" s="29" t="str">
        <f aca="false">IF('Habit Summary'!$A9="","",'Habit Summary'!$A9&amp;": done "&amp;'Habit Summary'!$B9&amp;" of "&amp;'Habit Summary'!$C9&amp;" days, best streak "&amp;'Habit Summary'!$E9&amp;"; average energy "&amp;IF('Habit Summary'!$F9="","n/a",TEXT('Habit Summary'!$F9,"0.0"))&amp;" on days done and "&amp;IF('Habit Summary'!$G9="","n/a",TEXT('Habit Summary'!$G9,"0.0"))&amp;" on other days")</f>
        <v>Stretch: done 9 of 31 days, best streak 3; average energy 3.4 on days done and 3.1 on other days</v>
      </c>
    </row>
    <row r="27" customFormat="false" ht="15" hidden="false" customHeight="false" outlineLevel="0" collapsed="false">
      <c r="B27" s="29" t="str">
        <f aca="false">IF('Habit Summary'!$A10="","","Habit")</f>
        <v>Habit</v>
      </c>
      <c r="C27" s="29" t="str">
        <f aca="false">IF('Habit Summary'!$A10="","",'Habit Summary'!$A10&amp;": done "&amp;'Habit Summary'!$B10&amp;" of "&amp;'Habit Summary'!$C10&amp;" days, best streak "&amp;'Habit Summary'!$E10&amp;"; average energy "&amp;IF('Habit Summary'!$F10="","n/a",TEXT('Habit Summary'!$F10,"0.0"))&amp;" on days done and "&amp;IF('Habit Summary'!$G10="","n/a",TEXT('Habit Summary'!$G10,"0.0"))&amp;" on other days")</f>
        <v>Read 10 pages: done 10 of 31 days, best streak 2; average energy 3.3 on days done and 3.2 on other days</v>
      </c>
    </row>
    <row r="28" customFormat="false" ht="15" hidden="false" customHeight="false" outlineLevel="0" collapsed="false">
      <c r="B28" s="29" t="str">
        <f aca="false">IF('Habit Summary'!$A11="","","Habit")</f>
        <v>Habit</v>
      </c>
      <c r="C28" s="29" t="str">
        <f aca="false">IF('Habit Summary'!$A11="","",'Habit Summary'!$A11&amp;": done "&amp;'Habit Summary'!$B11&amp;" of "&amp;'Habit Summary'!$C11&amp;" days, best streak "&amp;'Habit Summary'!$E11&amp;"; average energy "&amp;IF('Habit Summary'!$F11="","n/a",TEXT('Habit Summary'!$F11,"0.0"))&amp;" on days done and "&amp;IF('Habit Summary'!$G11="","n/a",TEXT('Habit Summary'!$G11,"0.0"))&amp;" on other days")</f>
        <v>No phone in bed: done 6 of 31 days, best streak 3; average energy 3.6 on days done and 3.1 on other days</v>
      </c>
    </row>
    <row r="29" customFormat="false" ht="15" hidden="false" customHeight="false" outlineLevel="0" collapsed="false">
      <c r="B29" s="29" t="str">
        <f aca="false">IF('Habit Summary'!$A12="","","Habit")</f>
        <v/>
      </c>
      <c r="C29" s="29" t="str">
        <f aca="false">IF('Habit Summary'!$A12="","",'Habit Summary'!$A12&amp;": done "&amp;'Habit Summary'!$B12&amp;" of "&amp;'Habit Summary'!$C12&amp;" days, best streak "&amp;'Habit Summary'!$E12&amp;"; average energy "&amp;IF('Habit Summary'!$F12="","n/a",TEXT('Habit Summary'!$F12,"0.0"))&amp;" on days done and "&amp;IF('Habit Summary'!$G12="","n/a",TEXT('Habit Summary'!$G12,"0.0"))&amp;" on other days")</f>
        <v/>
      </c>
    </row>
    <row r="30" customFormat="false" ht="15" hidden="false" customHeight="false" outlineLevel="0" collapsed="false">
      <c r="B30" s="29" t="str">
        <f aca="false">IF('Habit Summary'!$A13="","","Habit")</f>
        <v/>
      </c>
      <c r="C30" s="29" t="str">
        <f aca="false">IF('Habit Summary'!$A13="","",'Habit Summary'!$A13&amp;": done "&amp;'Habit Summary'!$B13&amp;" of "&amp;'Habit Summary'!$C13&amp;" days, best streak "&amp;'Habit Summary'!$E13&amp;"; average energy "&amp;IF('Habit Summary'!$F13="","n/a",TEXT('Habit Summary'!$F13,"0.0"))&amp;" on days done and "&amp;IF('Habit Summary'!$G13="","n/a",TEXT('Habit Summary'!$G13,"0.0"))&amp;" on other days")</f>
        <v/>
      </c>
    </row>
  </sheetData>
  <mergeCells count="3">
    <mergeCell ref="A5:C5"/>
    <mergeCell ref="A6:C6"/>
    <mergeCell ref="A7:C7"/>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2026-10-12T04:52:32Z</dcterms:created>
  <dc:creator>openpyxl</dc:creator>
  <dc:description/>
  <dc:language>en-US</dc:language>
  <cp:lastModifiedBy/>
  <dcterms:modified xsi:type="dcterms:W3CDTF">2026-10-12T04:52:34Z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